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delweissmf-my.sharepoint.com/personal/jehzeel_master_edelweissmf_com1/Documents/FCMPL2/LAB/COMPLIANCE/Mutual Fund/compliance/Compliance/Reports/1 - SEBI/9_Half Yr. Portfoilo cum unaudited Financials/2024/March/"/>
    </mc:Choice>
  </mc:AlternateContent>
  <xr:revisionPtr revIDLastSave="15" documentId="11_28D52306440DBEF954635EE61BF3B3184FD7A16E" xr6:coauthVersionLast="47" xr6:coauthVersionMax="47" xr10:uidLastSave="{67A3D197-0245-4E17-85E1-A72F13BE2B55}"/>
  <bookViews>
    <workbookView xWindow="-120" yWindow="-120" windowWidth="20730" windowHeight="11040" xr2:uid="{00000000-000D-0000-FFFF-FFFF00000000}"/>
  </bookViews>
  <sheets>
    <sheet name="Index" sheetId="1" r:id="rId1"/>
    <sheet name="EDACBF" sheetId="2" r:id="rId2"/>
    <sheet name="EDBE25" sheetId="3" r:id="rId3"/>
    <sheet name="EDBE30" sheetId="4" r:id="rId4"/>
    <sheet name="EDBE31" sheetId="5" r:id="rId5"/>
    <sheet name="EDBE32" sheetId="6" r:id="rId6"/>
    <sheet name="EDBE33" sheetId="7" r:id="rId7"/>
    <sheet name="EDBPDF" sheetId="8" r:id="rId8"/>
    <sheet name="EDCG27" sheetId="9" r:id="rId9"/>
    <sheet name="EDCG28" sheetId="10" r:id="rId10"/>
    <sheet name="EDCG37" sheetId="11" r:id="rId11"/>
    <sheet name="EDCPSF" sheetId="12" r:id="rId12"/>
    <sheet name="EDCSDF" sheetId="13" r:id="rId13"/>
    <sheet name="EDFF25" sheetId="14" r:id="rId14"/>
    <sheet name="EDFF30" sheetId="15" r:id="rId15"/>
    <sheet name="EDFF31" sheetId="16" r:id="rId16"/>
    <sheet name="EDFF32" sheetId="17" r:id="rId17"/>
    <sheet name="EDFF33" sheetId="18" r:id="rId18"/>
    <sheet name="EDGSEC" sheetId="19" r:id="rId19"/>
    <sheet name="EDNP27" sheetId="20" r:id="rId20"/>
    <sheet name="EDNPSF" sheetId="21" r:id="rId21"/>
    <sheet name="EDONTF" sheetId="22" r:id="rId22"/>
    <sheet name="EEARBF" sheetId="23" r:id="rId23"/>
    <sheet name="EEARFD" sheetId="24" r:id="rId24"/>
    <sheet name="EEDGEF" sheetId="25" r:id="rId25"/>
    <sheet name="EEECRF" sheetId="26" r:id="rId26"/>
    <sheet name="EEELSS" sheetId="27" r:id="rId27"/>
    <sheet name="EEEQTF" sheetId="28" r:id="rId28"/>
    <sheet name="EEESCF" sheetId="29" r:id="rId29"/>
    <sheet name="EEESSF" sheetId="30" r:id="rId30"/>
    <sheet name="EEFOCF" sheetId="31" r:id="rId31"/>
    <sheet name="EEIF30" sheetId="32" r:id="rId32"/>
    <sheet name="EEIF50" sheetId="33" r:id="rId33"/>
    <sheet name="EELMIF" sheetId="34" r:id="rId34"/>
    <sheet name="EEM150" sheetId="35" r:id="rId35"/>
    <sheet name="EEMAAF" sheetId="36" r:id="rId36"/>
    <sheet name="EEMCPF" sheetId="37" r:id="rId37"/>
    <sheet name="EEMOF1" sheetId="38" r:id="rId38"/>
    <sheet name="EENN50" sheetId="39" r:id="rId39"/>
    <sheet name="EEPRUA" sheetId="40" r:id="rId40"/>
    <sheet name="EES250" sheetId="41" r:id="rId41"/>
    <sheet name="EESMCF" sheetId="42" r:id="rId42"/>
    <sheet name="EETECF" sheetId="43" r:id="rId43"/>
    <sheet name="EGOLDE" sheetId="44" r:id="rId44"/>
    <sheet name="EGSFOF" sheetId="45" r:id="rId45"/>
    <sheet name="ELLIQF" sheetId="46" r:id="rId46"/>
    <sheet name="EOASEF" sheetId="47" r:id="rId47"/>
    <sheet name="EOCHIF" sheetId="48" r:id="rId48"/>
    <sheet name="EODWHF" sheetId="49" r:id="rId49"/>
    <sheet name="EOEDOF" sheetId="50" r:id="rId50"/>
    <sheet name="EOEMOP" sheetId="51" r:id="rId51"/>
    <sheet name="EOUSEF" sheetId="52" r:id="rId52"/>
    <sheet name="EOUSTF" sheetId="53" r:id="rId53"/>
    <sheet name="ESLVRE" sheetId="54" r:id="rId54"/>
    <sheet name="Derivative Disclosure" sheetId="55" r:id="rId55"/>
  </sheets>
  <definedNames>
    <definedName name="_xlnm._FilterDatabase" localSheetId="23" hidden="1">EEARFD!$A$6:$H$204</definedName>
    <definedName name="_xlnm._FilterDatabase" localSheetId="40" hidden="1">'EES250'!$A$9:$H$263</definedName>
    <definedName name="Hedging_Positions_through_Futures_AS_ON_MMMM_DD__YYYY___NIL" localSheetId="2">EDBE25!#REF!</definedName>
    <definedName name="Hedging_Positions_through_Futures_AS_ON_MMMM_DD__YYYY___NIL" localSheetId="3">EDBE30!#REF!</definedName>
    <definedName name="Hedging_Positions_through_Futures_AS_ON_MMMM_DD__YYYY___NIL" localSheetId="4">EDBE31!#REF!</definedName>
    <definedName name="Hedging_Positions_through_Futures_AS_ON_MMMM_DD__YYYY___NIL" localSheetId="5">EDBE32!#REF!</definedName>
    <definedName name="Hedging_Positions_through_Futures_AS_ON_MMMM_DD__YYYY___NIL" localSheetId="6">EDBE33!#REF!</definedName>
    <definedName name="Hedging_Positions_through_Futures_AS_ON_MMMM_DD__YYYY___NIL" localSheetId="7">EDBPDF!#REF!</definedName>
    <definedName name="Hedging_Positions_through_Futures_AS_ON_MMMM_DD__YYYY___NIL" localSheetId="8">EDCG27!#REF!</definedName>
    <definedName name="Hedging_Positions_through_Futures_AS_ON_MMMM_DD__YYYY___NIL" localSheetId="9">EDCG28!#REF!</definedName>
    <definedName name="Hedging_Positions_through_Futures_AS_ON_MMMM_DD__YYYY___NIL" localSheetId="10">EDCG37!#REF!</definedName>
    <definedName name="Hedging_Positions_through_Futures_AS_ON_MMMM_DD__YYYY___NIL" localSheetId="11">EDCPSF!#REF!</definedName>
    <definedName name="Hedging_Positions_through_Futures_AS_ON_MMMM_DD__YYYY___NIL" localSheetId="12">EDCSDF!#REF!</definedName>
    <definedName name="Hedging_Positions_through_Futures_AS_ON_MMMM_DD__YYYY___NIL" localSheetId="13">EDFF25!#REF!</definedName>
    <definedName name="Hedging_Positions_through_Futures_AS_ON_MMMM_DD__YYYY___NIL" localSheetId="14">EDFF30!#REF!</definedName>
    <definedName name="Hedging_Positions_through_Futures_AS_ON_MMMM_DD__YYYY___NIL" localSheetId="15">EDFF31!#REF!</definedName>
    <definedName name="Hedging_Positions_through_Futures_AS_ON_MMMM_DD__YYYY___NIL" localSheetId="16">EDFF32!#REF!</definedName>
    <definedName name="Hedging_Positions_through_Futures_AS_ON_MMMM_DD__YYYY___NIL" localSheetId="17">EDFF33!#REF!</definedName>
    <definedName name="Hedging_Positions_through_Futures_AS_ON_MMMM_DD__YYYY___NIL" localSheetId="18">EDGSEC!#REF!</definedName>
    <definedName name="Hedging_Positions_through_Futures_AS_ON_MMMM_DD__YYYY___NIL" localSheetId="19">EDNP27!#REF!</definedName>
    <definedName name="Hedging_Positions_through_Futures_AS_ON_MMMM_DD__YYYY___NIL" localSheetId="20">EDNPSF!#REF!</definedName>
    <definedName name="Hedging_Positions_through_Futures_AS_ON_MMMM_DD__YYYY___NIL" localSheetId="21">EDONTF!#REF!</definedName>
    <definedName name="Hedging_Positions_through_Futures_AS_ON_MMMM_DD__YYYY___NIL" localSheetId="22">EEARBF!#REF!</definedName>
    <definedName name="Hedging_Positions_through_Futures_AS_ON_MMMM_DD__YYYY___NIL" localSheetId="23">EEARFD!#REF!</definedName>
    <definedName name="Hedging_Positions_through_Futures_AS_ON_MMMM_DD__YYYY___NIL" localSheetId="24">EEDGEF!#REF!</definedName>
    <definedName name="Hedging_Positions_through_Futures_AS_ON_MMMM_DD__YYYY___NIL" localSheetId="25">EEECRF!#REF!</definedName>
    <definedName name="Hedging_Positions_through_Futures_AS_ON_MMMM_DD__YYYY___NIL" localSheetId="26">EEELSS!#REF!</definedName>
    <definedName name="Hedging_Positions_through_Futures_AS_ON_MMMM_DD__YYYY___NIL" localSheetId="27">EEEQTF!#REF!</definedName>
    <definedName name="Hedging_Positions_through_Futures_AS_ON_MMMM_DD__YYYY___NIL" localSheetId="28">EEESCF!#REF!</definedName>
    <definedName name="Hedging_Positions_through_Futures_AS_ON_MMMM_DD__YYYY___NIL" localSheetId="29">EEESSF!#REF!</definedName>
    <definedName name="Hedging_Positions_through_Futures_AS_ON_MMMM_DD__YYYY___NIL" localSheetId="30">EEFOCF!#REF!</definedName>
    <definedName name="Hedging_Positions_through_Futures_AS_ON_MMMM_DD__YYYY___NIL" localSheetId="31">EEIF30!#REF!</definedName>
    <definedName name="Hedging_Positions_through_Futures_AS_ON_MMMM_DD__YYYY___NIL" localSheetId="32">EEIF50!#REF!</definedName>
    <definedName name="Hedging_Positions_through_Futures_AS_ON_MMMM_DD__YYYY___NIL" localSheetId="33">EELMIF!#REF!</definedName>
    <definedName name="Hedging_Positions_through_Futures_AS_ON_MMMM_DD__YYYY___NIL" localSheetId="34">'EEM150'!#REF!</definedName>
    <definedName name="Hedging_Positions_through_Futures_AS_ON_MMMM_DD__YYYY___NIL" localSheetId="35">EEMAAF!#REF!</definedName>
    <definedName name="Hedging_Positions_through_Futures_AS_ON_MMMM_DD__YYYY___NIL" localSheetId="36">EEMCPF!#REF!</definedName>
    <definedName name="Hedging_Positions_through_Futures_AS_ON_MMMM_DD__YYYY___NIL" localSheetId="37">EEMOF1!#REF!</definedName>
    <definedName name="Hedging_Positions_through_Futures_AS_ON_MMMM_DD__YYYY___NIL" localSheetId="38">EENN50!#REF!</definedName>
    <definedName name="Hedging_Positions_through_Futures_AS_ON_MMMM_DD__YYYY___NIL" localSheetId="39">EEPRUA!#REF!</definedName>
    <definedName name="Hedging_Positions_through_Futures_AS_ON_MMMM_DD__YYYY___NIL" localSheetId="40">'EES250'!#REF!</definedName>
    <definedName name="Hedging_Positions_through_Futures_AS_ON_MMMM_DD__YYYY___NIL" localSheetId="41">EESMCF!#REF!</definedName>
    <definedName name="Hedging_Positions_through_Futures_AS_ON_MMMM_DD__YYYY___NIL" localSheetId="42">EETECF!#REF!</definedName>
    <definedName name="Hedging_Positions_through_Futures_AS_ON_MMMM_DD__YYYY___NIL" localSheetId="43">EGOLDE!#REF!</definedName>
    <definedName name="Hedging_Positions_through_Futures_AS_ON_MMMM_DD__YYYY___NIL" localSheetId="44">EGSFOF!#REF!</definedName>
    <definedName name="Hedging_Positions_through_Futures_AS_ON_MMMM_DD__YYYY___NIL" localSheetId="45">ELLIQF!#REF!</definedName>
    <definedName name="Hedging_Positions_through_Futures_AS_ON_MMMM_DD__YYYY___NIL" localSheetId="46">EOASEF!#REF!</definedName>
    <definedName name="Hedging_Positions_through_Futures_AS_ON_MMMM_DD__YYYY___NIL" localSheetId="47">EOCHIF!#REF!</definedName>
    <definedName name="Hedging_Positions_through_Futures_AS_ON_MMMM_DD__YYYY___NIL" localSheetId="48">EODWHF!#REF!</definedName>
    <definedName name="Hedging_Positions_through_Futures_AS_ON_MMMM_DD__YYYY___NIL" localSheetId="49">EOEDOF!#REF!</definedName>
    <definedName name="Hedging_Positions_through_Futures_AS_ON_MMMM_DD__YYYY___NIL" localSheetId="50">EOEMOP!#REF!</definedName>
    <definedName name="Hedging_Positions_through_Futures_AS_ON_MMMM_DD__YYYY___NIL" localSheetId="51">EOUSEF!#REF!</definedName>
    <definedName name="Hedging_Positions_through_Futures_AS_ON_MMMM_DD__YYYY___NIL" localSheetId="52">EOUSTF!#REF!</definedName>
    <definedName name="Hedging_Positions_through_Futures_AS_ON_MMMM_DD__YYYY___NIL" localSheetId="53">ESLVRE!#REF!</definedName>
    <definedName name="Hedging_Positions_through_Futures_AS_ON_MMMM_DD__YYYY___NIL">EDACBF!#REF!</definedName>
    <definedName name="JPM_Footer_disp" localSheetId="2">EDBE25!#REF!</definedName>
    <definedName name="JPM_Footer_disp" localSheetId="3">EDBE30!#REF!</definedName>
    <definedName name="JPM_Footer_disp" localSheetId="4">EDBE31!#REF!</definedName>
    <definedName name="JPM_Footer_disp" localSheetId="5">EDBE32!#REF!</definedName>
    <definedName name="JPM_Footer_disp" localSheetId="6">EDBE33!#REF!</definedName>
    <definedName name="JPM_Footer_disp" localSheetId="7">EDBPDF!#REF!</definedName>
    <definedName name="JPM_Footer_disp" localSheetId="8">EDCG27!#REF!</definedName>
    <definedName name="JPM_Footer_disp" localSheetId="9">EDCG28!#REF!</definedName>
    <definedName name="JPM_Footer_disp" localSheetId="10">EDCG37!#REF!</definedName>
    <definedName name="JPM_Footer_disp" localSheetId="11">EDCPSF!#REF!</definedName>
    <definedName name="JPM_Footer_disp" localSheetId="12">EDCSDF!#REF!</definedName>
    <definedName name="JPM_Footer_disp" localSheetId="13">EDFF25!#REF!</definedName>
    <definedName name="JPM_Footer_disp" localSheetId="14">EDFF30!#REF!</definedName>
    <definedName name="JPM_Footer_disp" localSheetId="15">EDFF31!#REF!</definedName>
    <definedName name="JPM_Footer_disp" localSheetId="16">EDFF32!#REF!</definedName>
    <definedName name="JPM_Footer_disp" localSheetId="17">EDFF33!#REF!</definedName>
    <definedName name="JPM_Footer_disp" localSheetId="18">EDGSEC!#REF!</definedName>
    <definedName name="JPM_Footer_disp" localSheetId="19">EDNP27!#REF!</definedName>
    <definedName name="JPM_Footer_disp" localSheetId="20">EDNPSF!#REF!</definedName>
    <definedName name="JPM_Footer_disp" localSheetId="21">EDONTF!#REF!</definedName>
    <definedName name="JPM_Footer_disp" localSheetId="22">EEARBF!#REF!</definedName>
    <definedName name="JPM_Footer_disp" localSheetId="23">EEARFD!#REF!</definedName>
    <definedName name="JPM_Footer_disp" localSheetId="24">EEDGEF!#REF!</definedName>
    <definedName name="JPM_Footer_disp" localSheetId="25">EEECRF!#REF!</definedName>
    <definedName name="JPM_Footer_disp" localSheetId="26">EEELSS!#REF!</definedName>
    <definedName name="JPM_Footer_disp" localSheetId="27">EEEQTF!#REF!</definedName>
    <definedName name="JPM_Footer_disp" localSheetId="28">EEESCF!#REF!</definedName>
    <definedName name="JPM_Footer_disp" localSheetId="29">EEESSF!#REF!</definedName>
    <definedName name="JPM_Footer_disp" localSheetId="30">EEFOCF!#REF!</definedName>
    <definedName name="JPM_Footer_disp" localSheetId="31">EEIF30!#REF!</definedName>
    <definedName name="JPM_Footer_disp" localSheetId="32">EEIF50!#REF!</definedName>
    <definedName name="JPM_Footer_disp" localSheetId="33">EELMIF!#REF!</definedName>
    <definedName name="JPM_Footer_disp" localSheetId="34">'EEM150'!#REF!</definedName>
    <definedName name="JPM_Footer_disp" localSheetId="35">EEMAAF!#REF!</definedName>
    <definedName name="JPM_Footer_disp" localSheetId="36">EEMCPF!#REF!</definedName>
    <definedName name="JPM_Footer_disp" localSheetId="37">EEMOF1!#REF!</definedName>
    <definedName name="JPM_Footer_disp" localSheetId="38">EENN50!#REF!</definedName>
    <definedName name="JPM_Footer_disp" localSheetId="39">EEPRUA!#REF!</definedName>
    <definedName name="JPM_Footer_disp" localSheetId="40">'EES250'!#REF!</definedName>
    <definedName name="JPM_Footer_disp" localSheetId="41">EESMCF!#REF!</definedName>
    <definedName name="JPM_Footer_disp" localSheetId="42">EETECF!#REF!</definedName>
    <definedName name="JPM_Footer_disp" localSheetId="43">EGOLDE!#REF!</definedName>
    <definedName name="JPM_Footer_disp" localSheetId="44">EGSFOF!#REF!</definedName>
    <definedName name="JPM_Footer_disp" localSheetId="45">ELLIQF!#REF!</definedName>
    <definedName name="JPM_Footer_disp" localSheetId="46">EOASEF!#REF!</definedName>
    <definedName name="JPM_Footer_disp" localSheetId="47">EOCHIF!#REF!</definedName>
    <definedName name="JPM_Footer_disp" localSheetId="48">EODWHF!#REF!</definedName>
    <definedName name="JPM_Footer_disp" localSheetId="49">EOEDOF!#REF!</definedName>
    <definedName name="JPM_Footer_disp" localSheetId="50">EOEMOP!#REF!</definedName>
    <definedName name="JPM_Footer_disp" localSheetId="51">EOUSEF!#REF!</definedName>
    <definedName name="JPM_Footer_disp" localSheetId="52">EOUSTF!#REF!</definedName>
    <definedName name="JPM_Footer_disp" localSheetId="53">ESLVRE!#REF!</definedName>
    <definedName name="JPM_Footer_disp">EDACBF!#REF!</definedName>
    <definedName name="JPM_Footer_disp12" localSheetId="2">EDBE25!#REF!</definedName>
    <definedName name="JPM_Footer_disp12" localSheetId="3">EDBE30!#REF!</definedName>
    <definedName name="JPM_Footer_disp12" localSheetId="4">EDBE31!#REF!</definedName>
    <definedName name="JPM_Footer_disp12" localSheetId="5">EDBE32!#REF!</definedName>
    <definedName name="JPM_Footer_disp12" localSheetId="6">EDBE33!#REF!</definedName>
    <definedName name="JPM_Footer_disp12" localSheetId="7">EDBPDF!#REF!</definedName>
    <definedName name="JPM_Footer_disp12" localSheetId="8">EDCG27!#REF!</definedName>
    <definedName name="JPM_Footer_disp12" localSheetId="9">EDCG28!#REF!</definedName>
    <definedName name="JPM_Footer_disp12" localSheetId="10">EDCG37!#REF!</definedName>
    <definedName name="JPM_Footer_disp12" localSheetId="11">EDCPSF!#REF!</definedName>
    <definedName name="JPM_Footer_disp12" localSheetId="12">EDCSDF!#REF!</definedName>
    <definedName name="JPM_Footer_disp12" localSheetId="13">EDFF25!#REF!</definedName>
    <definedName name="JPM_Footer_disp12" localSheetId="14">EDFF30!#REF!</definedName>
    <definedName name="JPM_Footer_disp12" localSheetId="15">EDFF31!#REF!</definedName>
    <definedName name="JPM_Footer_disp12" localSheetId="16">EDFF32!#REF!</definedName>
    <definedName name="JPM_Footer_disp12" localSheetId="17">EDFF33!#REF!</definedName>
    <definedName name="JPM_Footer_disp12" localSheetId="18">EDGSEC!#REF!</definedName>
    <definedName name="JPM_Footer_disp12" localSheetId="19">EDNP27!#REF!</definedName>
    <definedName name="JPM_Footer_disp12" localSheetId="20">EDNPSF!#REF!</definedName>
    <definedName name="JPM_Footer_disp12" localSheetId="21">EDONTF!#REF!</definedName>
    <definedName name="JPM_Footer_disp12" localSheetId="22">EEARBF!#REF!</definedName>
    <definedName name="JPM_Footer_disp12" localSheetId="23">EEARFD!#REF!</definedName>
    <definedName name="JPM_Footer_disp12" localSheetId="24">EEDGEF!#REF!</definedName>
    <definedName name="JPM_Footer_disp12" localSheetId="25">EEECRF!#REF!</definedName>
    <definedName name="JPM_Footer_disp12" localSheetId="26">EEELSS!#REF!</definedName>
    <definedName name="JPM_Footer_disp12" localSheetId="27">EEEQTF!#REF!</definedName>
    <definedName name="JPM_Footer_disp12" localSheetId="28">EEESCF!#REF!</definedName>
    <definedName name="JPM_Footer_disp12" localSheetId="29">EEESSF!#REF!</definedName>
    <definedName name="JPM_Footer_disp12" localSheetId="30">EEFOCF!#REF!</definedName>
    <definedName name="JPM_Footer_disp12" localSheetId="31">EEIF30!#REF!</definedName>
    <definedName name="JPM_Footer_disp12" localSheetId="32">EEIF50!#REF!</definedName>
    <definedName name="JPM_Footer_disp12" localSheetId="33">EELMIF!#REF!</definedName>
    <definedName name="JPM_Footer_disp12" localSheetId="34">'EEM150'!#REF!</definedName>
    <definedName name="JPM_Footer_disp12" localSheetId="35">EEMAAF!#REF!</definedName>
    <definedName name="JPM_Footer_disp12" localSheetId="36">EEMCPF!#REF!</definedName>
    <definedName name="JPM_Footer_disp12" localSheetId="37">EEMOF1!#REF!</definedName>
    <definedName name="JPM_Footer_disp12" localSheetId="38">EENN50!#REF!</definedName>
    <definedName name="JPM_Footer_disp12" localSheetId="39">EEPRUA!#REF!</definedName>
    <definedName name="JPM_Footer_disp12" localSheetId="40">'EES250'!#REF!</definedName>
    <definedName name="JPM_Footer_disp12" localSheetId="41">EESMCF!#REF!</definedName>
    <definedName name="JPM_Footer_disp12" localSheetId="42">EETECF!#REF!</definedName>
    <definedName name="JPM_Footer_disp12" localSheetId="43">EGOLDE!#REF!</definedName>
    <definedName name="JPM_Footer_disp12" localSheetId="44">EGSFOF!#REF!</definedName>
    <definedName name="JPM_Footer_disp12" localSheetId="45">ELLIQF!#REF!</definedName>
    <definedName name="JPM_Footer_disp12" localSheetId="46">EOASEF!#REF!</definedName>
    <definedName name="JPM_Footer_disp12" localSheetId="47">EOCHIF!#REF!</definedName>
    <definedName name="JPM_Footer_disp12" localSheetId="48">EODWHF!#REF!</definedName>
    <definedName name="JPM_Footer_disp12" localSheetId="49">EOEDOF!#REF!</definedName>
    <definedName name="JPM_Footer_disp12" localSheetId="50">EOEMOP!#REF!</definedName>
    <definedName name="JPM_Footer_disp12" localSheetId="51">EOUSEF!#REF!</definedName>
    <definedName name="JPM_Footer_disp12" localSheetId="52">EOUSTF!#REF!</definedName>
    <definedName name="JPM_Footer_disp12" localSheetId="53">ESLVRE!#REF!</definedName>
    <definedName name="JPM_Footer_disp12">EDACBF!#REF!</definedName>
    <definedName name="_xlnm.Print_Area" localSheetId="54">'Derivative Disclosure'!$B$2:$L$353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55" l="1"/>
  <c r="E15" i="54"/>
  <c r="F14" i="54"/>
  <c r="F15" i="54" s="1"/>
  <c r="F10" i="54"/>
  <c r="E10" i="54"/>
  <c r="H3" i="54"/>
  <c r="H3" i="53"/>
  <c r="H3" i="52"/>
  <c r="H3" i="51"/>
  <c r="H3" i="50"/>
  <c r="F59" i="49"/>
  <c r="E59" i="49"/>
  <c r="B90" i="49" s="1"/>
  <c r="F35" i="49"/>
  <c r="E35" i="49"/>
  <c r="H3" i="49"/>
  <c r="H3" i="48"/>
  <c r="H3" i="47"/>
  <c r="B154" i="46"/>
  <c r="H3" i="46"/>
  <c r="H3" i="45"/>
  <c r="E23" i="44"/>
  <c r="F15" i="44"/>
  <c r="E15" i="44"/>
  <c r="F14" i="44"/>
  <c r="F10" i="44"/>
  <c r="E10" i="44"/>
  <c r="H3" i="44"/>
  <c r="F93" i="43"/>
  <c r="E93" i="43"/>
  <c r="B123" i="43" s="1"/>
  <c r="H3" i="43"/>
  <c r="H3" i="42"/>
  <c r="H3" i="41"/>
  <c r="H3" i="40"/>
  <c r="H3" i="39"/>
  <c r="H3" i="38"/>
  <c r="H3" i="37"/>
  <c r="B198" i="36"/>
  <c r="F64" i="36"/>
  <c r="E64" i="36"/>
  <c r="H3" i="36"/>
  <c r="H3" i="35"/>
  <c r="H3" i="34"/>
  <c r="H3" i="33"/>
  <c r="H3" i="32"/>
  <c r="H3" i="31"/>
  <c r="H3" i="30"/>
  <c r="H3" i="29"/>
  <c r="H3" i="28"/>
  <c r="H3" i="27"/>
  <c r="H3" i="26"/>
  <c r="H3" i="25"/>
  <c r="F180" i="24"/>
  <c r="E180" i="24"/>
  <c r="F166" i="24"/>
  <c r="E166" i="24"/>
  <c r="F107" i="24"/>
  <c r="F109" i="24" s="1"/>
  <c r="E107" i="24"/>
  <c r="E109" i="24" s="1"/>
  <c r="H3" i="24"/>
  <c r="G418" i="23"/>
  <c r="H3" i="23"/>
  <c r="B76" i="22"/>
  <c r="H3" i="22"/>
  <c r="B144" i="21"/>
  <c r="H3" i="21"/>
  <c r="B115" i="20"/>
  <c r="G83" i="20"/>
  <c r="H3" i="20"/>
  <c r="B89" i="19"/>
  <c r="H3" i="19"/>
  <c r="B68" i="18"/>
  <c r="H3" i="18"/>
  <c r="B54" i="17"/>
  <c r="H3" i="17"/>
  <c r="B54" i="16"/>
  <c r="H3" i="16"/>
  <c r="B54" i="15"/>
  <c r="H3" i="15"/>
  <c r="B54" i="14"/>
  <c r="H3" i="14"/>
  <c r="B75" i="13"/>
  <c r="G45" i="13"/>
  <c r="H3" i="13"/>
  <c r="B99" i="12"/>
  <c r="H3" i="12"/>
  <c r="B80" i="11"/>
  <c r="H3" i="11"/>
  <c r="B75" i="10"/>
  <c r="H3" i="10"/>
  <c r="B74" i="9"/>
  <c r="H3" i="9"/>
  <c r="B111" i="8"/>
  <c r="H3" i="8"/>
  <c r="B83" i="7"/>
  <c r="H3" i="7"/>
  <c r="B90" i="6"/>
  <c r="H3" i="6"/>
  <c r="B114" i="5"/>
  <c r="H3" i="5"/>
  <c r="B131" i="4"/>
  <c r="H3" i="4"/>
  <c r="B109" i="3"/>
  <c r="G78" i="3"/>
  <c r="H3" i="3"/>
  <c r="B95" i="2"/>
  <c r="H3" i="2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</calcChain>
</file>

<file path=xl/sharedStrings.xml><?xml version="1.0" encoding="utf-8"?>
<sst xmlns="http://schemas.openxmlformats.org/spreadsheetml/2006/main" count="12955" uniqueCount="3210">
  <si>
    <t>EDELWEISS MUTUAL FUND</t>
  </si>
  <si>
    <t>PORTFOLIO STATEMENT as on 31 Mar 2024</t>
  </si>
  <si>
    <t>Fund Id</t>
  </si>
  <si>
    <t>Fund Desc</t>
  </si>
  <si>
    <t>Scheme Risk- O - Meter</t>
  </si>
  <si>
    <t>Benchmark of the Scheme</t>
  </si>
  <si>
    <t>Benchmark Risk-o-meter</t>
  </si>
  <si>
    <t>EDACBF</t>
  </si>
  <si>
    <t>NIFTY Money Market Index  B-I (Tier I Benchmark)</t>
  </si>
  <si>
    <t>NIFTY Money Market Index A-I (Tier II Scheme Benchmark)</t>
  </si>
  <si>
    <t>EDBE25</t>
  </si>
  <si>
    <t>NIFTY BHARAT Bond Index - April 2025</t>
  </si>
  <si>
    <t>-</t>
  </si>
  <si>
    <t>EDBE30</t>
  </si>
  <si>
    <t>NIFTY BHARAT Bond Index - April 2030</t>
  </si>
  <si>
    <t>EDBE31</t>
  </si>
  <si>
    <t>NIFTY BHARAT Bond Index - April 2031</t>
  </si>
  <si>
    <t>EDBE32</t>
  </si>
  <si>
    <t>Nifty BHARAT Bond Index - April 2032</t>
  </si>
  <si>
    <t>EDBE33</t>
  </si>
  <si>
    <t>Nifty BHARAT Bond Index - April 2033</t>
  </si>
  <si>
    <t>EDBPDF</t>
  </si>
  <si>
    <t>NIFTY Banking and PSU Debt Index (Tier I Benchmark)</t>
  </si>
  <si>
    <t>Nifty Banking &amp; PSU Debt Index - A-III (Tier II Scheme Benchmark)</t>
  </si>
  <si>
    <t>EDCG27</t>
  </si>
  <si>
    <t>CRISIL IBX 50:50 Gilt Plus SDL - June 2027</t>
  </si>
  <si>
    <t>EDCG28</t>
  </si>
  <si>
    <t>CRISIL IBX 50:50 Gilt Plus SDL Index - Sep 2028</t>
  </si>
  <si>
    <t>EDCG37</t>
  </si>
  <si>
    <t>CRISIL IBX 50:50 Gilt Plus SDL Index – April 2037</t>
  </si>
  <si>
    <t>EDCPSF</t>
  </si>
  <si>
    <t>CRISIL IBX 50:50 PSU + SDL - October 2025</t>
  </si>
  <si>
    <t>EDCSDF</t>
  </si>
  <si>
    <t>CRISIL IBX 50:50 Gilt Plus SDL Short Duration Index</t>
  </si>
  <si>
    <t>EDFF25</t>
  </si>
  <si>
    <t>EDFF30</t>
  </si>
  <si>
    <t>EDFF31</t>
  </si>
  <si>
    <t>EDFF32</t>
  </si>
  <si>
    <t>EDFF33</t>
  </si>
  <si>
    <t>EDGSEC</t>
  </si>
  <si>
    <t>NIFTY All Duration G-Sec Index (Tier I Benchmark)</t>
  </si>
  <si>
    <t>NIFTY G-Sec Index - A-III (Tier II Scheme Benchmark)</t>
  </si>
  <si>
    <t>EDNP27</t>
  </si>
  <si>
    <t>Nifty PSU Bond Plus SDL Apr 2027 50:50 Index</t>
  </si>
  <si>
    <t>EDNPSF</t>
  </si>
  <si>
    <t>Nifty PSU Bond Plus SDL Apr 2026 50:50 Index</t>
  </si>
  <si>
    <t>EDONTF</t>
  </si>
  <si>
    <t>NIFTY 1D Rate Index (Tier I Benchmark)</t>
  </si>
  <si>
    <t>EEARBF</t>
  </si>
  <si>
    <t>Nifty 50 Arbitrage Index</t>
  </si>
  <si>
    <t>EEARFD</t>
  </si>
  <si>
    <t>NIFTY 50 Hybrid Composite debt 50:50 Index</t>
  </si>
  <si>
    <t>EEDGEF</t>
  </si>
  <si>
    <t>NIFTY 100 TRI</t>
  </si>
  <si>
    <t>EEECRF</t>
  </si>
  <si>
    <t>NIFTY 500 - TRI</t>
  </si>
  <si>
    <t>EEELSS</t>
  </si>
  <si>
    <t>EEEQTF</t>
  </si>
  <si>
    <t>Nifty LargeMidcap 250 Index - TRI</t>
  </si>
  <si>
    <t>EEESCF</t>
  </si>
  <si>
    <t>Nifty Smallcap 250 - TRI</t>
  </si>
  <si>
    <t>EEESSF</t>
  </si>
  <si>
    <t>NIFTY 50 Equity Savings Index</t>
  </si>
  <si>
    <t>EEFOCF</t>
  </si>
  <si>
    <t>EEIF30</t>
  </si>
  <si>
    <t>Nifty 100 Quality 30 Index - TRI</t>
  </si>
  <si>
    <t>EEIF50</t>
  </si>
  <si>
    <t>NIFTY 50 - TRI</t>
  </si>
  <si>
    <t>EELMIF</t>
  </si>
  <si>
    <t>EEM150</t>
  </si>
  <si>
    <t xml:space="preserve">NIFTY Midcap 150 Momentum 50 </t>
  </si>
  <si>
    <t>EEMAAF</t>
  </si>
  <si>
    <t>Nifty 500 TRI (40%) +CRISIL Short Term Bond Index + Domestic Gold Prices (5%)  + Domestic Silver Prices (5%)</t>
  </si>
  <si>
    <t>EEMCPF</t>
  </si>
  <si>
    <t xml:space="preserve">Nifty 500 MultiCap 50:25:25 TRI </t>
  </si>
  <si>
    <t>EEMOF1</t>
  </si>
  <si>
    <t>India Recent 100 IPO TRI</t>
  </si>
  <si>
    <t>EENN50</t>
  </si>
  <si>
    <t xml:space="preserve">Nifty Next 50 Index </t>
  </si>
  <si>
    <t>EEPRUA</t>
  </si>
  <si>
    <t>CRISIL Hybrid 35+65 - Aggressive Index</t>
  </si>
  <si>
    <t>EES250</t>
  </si>
  <si>
    <t>NIFTY Smallcap 250 Index</t>
  </si>
  <si>
    <t>EESMCF</t>
  </si>
  <si>
    <t>NIFTY Midcap 150 TRI</t>
  </si>
  <si>
    <t>EETECF</t>
  </si>
  <si>
    <t>S&amp;P BSE TECk TRI</t>
  </si>
  <si>
    <t>EGOLDE</t>
  </si>
  <si>
    <t>Domestic prices of Gold</t>
  </si>
  <si>
    <t>EGSFOF</t>
  </si>
  <si>
    <t>Domestic Gold and Silver Prices</t>
  </si>
  <si>
    <t>ELLIQF</t>
  </si>
  <si>
    <t>NIFTY Liquid Index B-I (Tier I Benchmark)</t>
  </si>
  <si>
    <t>NIFTY Liquid Index A-I (Tier II Scheme Benchmark)</t>
  </si>
  <si>
    <t>EOASEF</t>
  </si>
  <si>
    <t>MSCI AC Asean 10/40 Total Return Index</t>
  </si>
  <si>
    <t>EOCHIF</t>
  </si>
  <si>
    <t>MSCI Golden Dragon Index (Total Return Net)</t>
  </si>
  <si>
    <t>EODWHF</t>
  </si>
  <si>
    <t>MSCI India Domestic &amp; World Healthcare 45 Index</t>
  </si>
  <si>
    <t>EOEDOF</t>
  </si>
  <si>
    <t>MSCI Europe Index (Total Return Net)</t>
  </si>
  <si>
    <t>EOEMOP</t>
  </si>
  <si>
    <t>MSCI Emerging Market Index</t>
  </si>
  <si>
    <t>EOUSEF</t>
  </si>
  <si>
    <t>Russell 1000 Index</t>
  </si>
  <si>
    <t>EOUSTF</t>
  </si>
  <si>
    <t>Russell 1000 Equal Weighted Technology Index</t>
  </si>
  <si>
    <t>ESLVRE</t>
  </si>
  <si>
    <t>Domestic prices of Silver</t>
  </si>
  <si>
    <t>Derivative Disclosure</t>
  </si>
  <si>
    <t>Edelweiss Mutual Fund</t>
  </si>
  <si>
    <t xml:space="preserve">Edelweiss House, 10th Floor, Off. C.S.T. Road, Kalina, Santacruz (E), Mumbai 400098, Maharashtra  </t>
  </si>
  <si>
    <t>PORTFOLIO STATEMENT OF EDELWEISS MONEY MARKET FUND AS ON MARCH 31, 2024</t>
  </si>
  <si>
    <t>(An open-ended debt scheme investing in money market instruments)</t>
  </si>
  <si>
    <t>Name of the Instrument</t>
  </si>
  <si>
    <t>ISIN</t>
  </si>
  <si>
    <t>Rating/Industry</t>
  </si>
  <si>
    <t>Quantity</t>
  </si>
  <si>
    <t>Market/Fair Value(Rs. In Lacs)</t>
  </si>
  <si>
    <t>% to Net Assets</t>
  </si>
  <si>
    <t>YIELD</t>
  </si>
  <si>
    <t>Equity &amp; Equity related</t>
  </si>
  <si>
    <t>NIL</t>
  </si>
  <si>
    <t>Money Market Instruments</t>
  </si>
  <si>
    <t>Treasury bills</t>
  </si>
  <si>
    <t>364 Days Tbill Red 16-01-2025</t>
  </si>
  <si>
    <t>IN002023Z448</t>
  </si>
  <si>
    <t>SOVEREIGN</t>
  </si>
  <si>
    <t>Sub Total</t>
  </si>
  <si>
    <t>Certificate of Deposit</t>
  </si>
  <si>
    <t>Kotak Mahindra Bank CD Red 06-09-2024#**</t>
  </si>
  <si>
    <t>INE237A166U4</t>
  </si>
  <si>
    <t>CRISIL A1+</t>
  </si>
  <si>
    <t>Axis Bank Ltd CD Red 14-01-2025#**</t>
  </si>
  <si>
    <t>INE238AD6637</t>
  </si>
  <si>
    <t>Canara Bank CD Red 16-01-2025#</t>
  </si>
  <si>
    <t>INE476A16XI7</t>
  </si>
  <si>
    <t>National Bank for Agriculture and Rural Development CD Red 17-01-2025#**</t>
  </si>
  <si>
    <t>INE261F16769</t>
  </si>
  <si>
    <t>Small Industries Development Bank of India CD Red 16-01-2025#**</t>
  </si>
  <si>
    <t>INE556F16AP8</t>
  </si>
  <si>
    <t>Indusind Bank Ltd CD Red 23-01-2025#**</t>
  </si>
  <si>
    <t>INE095A16V12</t>
  </si>
  <si>
    <t>Punjab National Bank CD Red 31-01-2025#</t>
  </si>
  <si>
    <t>INE160A16OH8</t>
  </si>
  <si>
    <t>HDFC Bank CD Red 03-02-2025#**</t>
  </si>
  <si>
    <t>INE040A16EM3</t>
  </si>
  <si>
    <t>CARE A1+</t>
  </si>
  <si>
    <t>Bank Of Baroda CD Red 07-02-2025#**</t>
  </si>
  <si>
    <t>INE028A16EU1</t>
  </si>
  <si>
    <t>ICRA A1+</t>
  </si>
  <si>
    <t>ICICI Bank CD Red 25-02-2025#</t>
  </si>
  <si>
    <t>INE090AD6121</t>
  </si>
  <si>
    <t>Commercial Paper</t>
  </si>
  <si>
    <t>Export Import Bank of India CP Red 16-05-2024**</t>
  </si>
  <si>
    <t>INE514E14RJ2</t>
  </si>
  <si>
    <t>LIC Housing Finance Ltd CP Red 13-01-2025**</t>
  </si>
  <si>
    <t>INE115A14ES5</t>
  </si>
  <si>
    <t>ICICI Securities CP Red 30-01-2025**</t>
  </si>
  <si>
    <t>INE763G14SN0</t>
  </si>
  <si>
    <t>Kotak Securities Ltd CP Red 21-02-2025**</t>
  </si>
  <si>
    <t>INE028E14NG8</t>
  </si>
  <si>
    <t>Axis Finance Ltd CP Red 14-06-2024**</t>
  </si>
  <si>
    <t>INE891K14NC5</t>
  </si>
  <si>
    <t>TOTAL</t>
  </si>
  <si>
    <t>Investment in AIF</t>
  </si>
  <si>
    <t>SBI CDMDF--A2</t>
  </si>
  <si>
    <t>INF0RQ622028</t>
  </si>
  <si>
    <t>TREPS / Reverse Repo</t>
  </si>
  <si>
    <t>Clearing Corporation of India Ltd.</t>
  </si>
  <si>
    <t>Accrued Interest</t>
  </si>
  <si>
    <t>$0.00%</t>
  </si>
  <si>
    <t>Net Receivables/(Payables)</t>
  </si>
  <si>
    <t>GRAND TOTAL</t>
  </si>
  <si>
    <t>#  Unlisted Security</t>
  </si>
  <si>
    <t>**Non Traded Security</t>
  </si>
  <si>
    <t xml:space="preserve">$ Less than 0.01% of Net Asset Value </t>
  </si>
  <si>
    <t>Portfolio Information</t>
  </si>
  <si>
    <t>Scheme Name :</t>
  </si>
  <si>
    <t>Edelweiss Money Market Fund</t>
  </si>
  <si>
    <t>Description (if any)</t>
  </si>
  <si>
    <t>Money Market Fund</t>
  </si>
  <si>
    <t>Annualised Portfolio YTM* :</t>
  </si>
  <si>
    <t>Macaulay Duration</t>
  </si>
  <si>
    <t>Residual Maturity</t>
  </si>
  <si>
    <t>As on (Date) </t>
  </si>
  <si>
    <t>Notes:</t>
  </si>
  <si>
    <t>1. Security in default beyond its maturity date</t>
  </si>
  <si>
    <t>2. Net Asset Value (Rs. per unit)</t>
  </si>
  <si>
    <t>Plan /option (Face Value 10)</t>
  </si>
  <si>
    <t>As on</t>
  </si>
  <si>
    <t>Direct Plan Annual IDCW Option</t>
  </si>
  <si>
    <t>Direct Plan Bonus Option</t>
  </si>
  <si>
    <t>^</t>
  </si>
  <si>
    <t>Direct Plan Growth Option</t>
  </si>
  <si>
    <t>Direct Plan IDCW Option</t>
  </si>
  <si>
    <t>Institutional Annual IDCW Option</t>
  </si>
  <si>
    <t>Institutional Growth Option</t>
  </si>
  <si>
    <t>Institutional IDCW Option</t>
  </si>
  <si>
    <t>Regular Plan - Annual IDCW Option</t>
  </si>
  <si>
    <t>Regular Plan - Bonus Option</t>
  </si>
  <si>
    <t>Regular Plan - Growth</t>
  </si>
  <si>
    <t>Regular Plan - IDCW Option</t>
  </si>
  <si>
    <t>Regular Plan Bonus Option</t>
  </si>
  <si>
    <t>NAV at the end of the period is NAV as on September 29, 2023 since September 30, 2023 was non-business day for the scheme.</t>
  </si>
  <si>
    <t>^ There were no investors in this option.</t>
  </si>
  <si>
    <t xml:space="preserve">3. Total Dividend (Net) declared during the half year period </t>
  </si>
  <si>
    <t>4. Bonus was declared during the half year period</t>
  </si>
  <si>
    <t>5. Investment in Repo of Corporate Debt Securities as at March 31, 2024</t>
  </si>
  <si>
    <t>6. Investment in foreign securities/ADRs/GDRs as at March 31, 2024</t>
  </si>
  <si>
    <t>7. Average Portfolio Maturity</t>
  </si>
  <si>
    <t>8. Total gross exposure to derivative instruments (excluding reversed positions) as at March 31, 2024 (Rs. in Lakhs)</t>
  </si>
  <si>
    <t>9. Margin Deposits includes Margin money placed on derivatives other than margin money placed with bank</t>
  </si>
  <si>
    <t>10. Value of investment made by other schemes under same management (Rs. In Lakhs)</t>
  </si>
  <si>
    <t>11. Number of instance of deviation In valuation of securities</t>
  </si>
  <si>
    <t>12. Total value and percentage of illiquid equity shares / securities</t>
  </si>
  <si>
    <t>Scheme Name</t>
  </si>
  <si>
    <t>Risk- O - Meter</t>
  </si>
  <si>
    <t>PORTFOLIO STATEMENT OF BHARAT BOND ETF – APRIL 2025 AS ON MARCH 31, 2024</t>
  </si>
  <si>
    <t>(An open ended Target Maturity Exchange Traded Bond Fund predominantly investing in constituents of Nifty BHARAT Bond Index - April 2025)</t>
  </si>
  <si>
    <t>Debt Instruments</t>
  </si>
  <si>
    <t>(a)Listed / Awaiting listing on stock Exchanges</t>
  </si>
  <si>
    <t>5.59% Small Industries Development Bank of India NCD Red 21-02-2025</t>
  </si>
  <si>
    <t>INE556F08JU6</t>
  </si>
  <si>
    <t>CARE AAA</t>
  </si>
  <si>
    <t>5.40% Indian Oil Corporation Ltd NCD 11-04-25**</t>
  </si>
  <si>
    <t>INE242A08478</t>
  </si>
  <si>
    <t>CRISIL AAA</t>
  </si>
  <si>
    <t>5.36% Hindustan Petroleum Corporation Ltd. NCD Red 11-04-2025**</t>
  </si>
  <si>
    <t>INE094A08077</t>
  </si>
  <si>
    <t>6.88% National Housing Bank Ltd NCD Red 21-01-2025**</t>
  </si>
  <si>
    <t>INE557F08FH9</t>
  </si>
  <si>
    <t>5.90% Rural Electrification Corporation Ltd. NCD Red 31-03-2025**</t>
  </si>
  <si>
    <t>INE020B08CZ6</t>
  </si>
  <si>
    <t>5.77% Power Finance Corporation Ltd NCD RED 11-04-2025**</t>
  </si>
  <si>
    <t>INE134E08KX7</t>
  </si>
  <si>
    <t>5.47% National Bank for Agriculture and Rural Development NCD Red 11-04-2025**</t>
  </si>
  <si>
    <t>INE261F08CI3</t>
  </si>
  <si>
    <t>ICRA AAA</t>
  </si>
  <si>
    <t>5.35% Housing &amp; Urban Development Corp Ltd NCD Red 11-04-2025**</t>
  </si>
  <si>
    <t>INE031A08814</t>
  </si>
  <si>
    <t>6.35% Export Import Bank of India NCD Red 18-02-2025</t>
  </si>
  <si>
    <t>INE514E08FT8</t>
  </si>
  <si>
    <t>7.42% Power Finance Corporation Ltd NCD Red 19-11-2024**</t>
  </si>
  <si>
    <t>INE134E08KH0</t>
  </si>
  <si>
    <t>5.25% Oil &amp; Natural Gas Corporation Ltd NCD Red 11-04-2025**</t>
  </si>
  <si>
    <t>INE213A08016</t>
  </si>
  <si>
    <t>5.34% NLC India Ltd. NCD Red 11-04-2025**</t>
  </si>
  <si>
    <t>INE589A08027</t>
  </si>
  <si>
    <t>6.88% Rural Electrification Corporation Ltd NCD Red 20-03-2025</t>
  </si>
  <si>
    <t>INE020B08CK8</t>
  </si>
  <si>
    <t>7.05% National Housing Bank NCD Red 18-12-2024**</t>
  </si>
  <si>
    <t>INE557F08FG1</t>
  </si>
  <si>
    <t>6.99% Indian Railway Finance Corporation Ltd NCD Red 19-03-2025**</t>
  </si>
  <si>
    <t>INE053F07CB1</t>
  </si>
  <si>
    <t>5.70% Small Industries Development Bank of India NCD Red 28-03-2025**</t>
  </si>
  <si>
    <t>INE556F08JX0</t>
  </si>
  <si>
    <t>6.39% Indian Oil Corporation Ltd NCD Red 06-03-2025</t>
  </si>
  <si>
    <t>INE242A08452</t>
  </si>
  <si>
    <t>8.27% Rural Electrification Corporation Ltd NCD Red 06-02-2025**</t>
  </si>
  <si>
    <t>INE020B08906</t>
  </si>
  <si>
    <t>8.23% Rural Electrification Corporation Ltd NCD Red 23-01-2025**</t>
  </si>
  <si>
    <t>INE020B08898</t>
  </si>
  <si>
    <t>9.18% Nuclear Power Corporation NCD Red 23-01-25**</t>
  </si>
  <si>
    <t>INE206D08170</t>
  </si>
  <si>
    <t>6.85% Power Grid Corporation of India Ltd NCD Red 15-04-2025**</t>
  </si>
  <si>
    <t>INE752E08643</t>
  </si>
  <si>
    <t>8.48% Power Finance Corporation Ltd NCD Red 09-12-2024**</t>
  </si>
  <si>
    <t>INE134E08GU1</t>
  </si>
  <si>
    <t>8.65% Power Finance Corporation Ltd NCD Red 28-12-2024**</t>
  </si>
  <si>
    <t>INE134E08GV9</t>
  </si>
  <si>
    <t>8.20% Power Grid Corporation of India Ltd. NCD Red 23-01-2025</t>
  </si>
  <si>
    <t>INE752E07MG9</t>
  </si>
  <si>
    <t>8.30% Rural Electrification Corporation Ltd NCD Red 10-04-2025**</t>
  </si>
  <si>
    <t>INE020B08930</t>
  </si>
  <si>
    <t>9.34% Rural Electrification Corporation Ltd NCD Red 25-08-2024**</t>
  </si>
  <si>
    <t>INE020B07IZ5</t>
  </si>
  <si>
    <t>8.60% Power Finance Corporation Ltd NCD 07-08-2024**</t>
  </si>
  <si>
    <t>INE134E08BP2</t>
  </si>
  <si>
    <t>5.23% National Bank for Agriculture &amp; Rural Devlopment NCD Red 31-01-2025</t>
  </si>
  <si>
    <t>INE261F08DI1</t>
  </si>
  <si>
    <t>5.57% Small Industries Development Bank of India NCD Red 03-03-2025**</t>
  </si>
  <si>
    <t>INE556F08JV4</t>
  </si>
  <si>
    <t>8.80% Power Finance Corporation Ltd NCD Red 15-01-2025**</t>
  </si>
  <si>
    <t>INE134E08CP0</t>
  </si>
  <si>
    <t>8.95% Power Finance Corporation Ltd NCD Red 30-03-2025**</t>
  </si>
  <si>
    <t>INE134E08CV8</t>
  </si>
  <si>
    <t>8.87% Export Import Bank of India NCD Red 13-03-2025**</t>
  </si>
  <si>
    <t>INE514E08CH0</t>
  </si>
  <si>
    <t>8.15% Export Import Bank of India NCD Red 05-03-2025**</t>
  </si>
  <si>
    <t>INE514E08EL8</t>
  </si>
  <si>
    <t>8.11% Export Import Bank of India NCD Red 03-02-2025**</t>
  </si>
  <si>
    <t>INE514E08EK0</t>
  </si>
  <si>
    <t>8.93% Power Grid Corporation of India Ltd NCD 19-10-2024**</t>
  </si>
  <si>
    <t>INE752E07LY4</t>
  </si>
  <si>
    <t>8.95% Indian Railway Finance Corporation Ltd. NCD 10-03-2025**</t>
  </si>
  <si>
    <t>INE053F09GV6</t>
  </si>
  <si>
    <t>9.00% NTPC Ltd NCD Red 25-01-2025**</t>
  </si>
  <si>
    <t>INE733E07HA2</t>
  </si>
  <si>
    <t>8.15% Power Grid Corporation of India Ltd NCD Red 09-03-2025**</t>
  </si>
  <si>
    <t>INE752E07MJ3</t>
  </si>
  <si>
    <t>7.49% Power Grid Corporation of India Ltd. NCD 25-10-2024**</t>
  </si>
  <si>
    <t>INE752E08593</t>
  </si>
  <si>
    <t>(b)Privately Placed/Unlisted</t>
  </si>
  <si>
    <t>(c)Securitised Debt Instruments</t>
  </si>
  <si>
    <t>National Bank for Agriculture and Rural Development CD Red 15-04-2025#**</t>
  </si>
  <si>
    <t>INE261F16744</t>
  </si>
  <si>
    <t>Small Industries Development Bank of India CD Red 06-06-2024#</t>
  </si>
  <si>
    <t>INE556F16AK9</t>
  </si>
  <si>
    <t>BHARAT Bond ETF - April 2025</t>
  </si>
  <si>
    <t>Debt ETFs</t>
  </si>
  <si>
    <t>Plan /option (Face Value 1000)</t>
  </si>
  <si>
    <t>Growth Option</t>
  </si>
  <si>
    <t>PORTFOLIO STATEMENT OF BHARAT BOND ETF – APRIL 2030 AS ON MARCH 31, 2024</t>
  </si>
  <si>
    <t>(An open ended Target Maturity Exchange Traded Bond Fund predominately investing in constituents of Nifty BHARAT Bond Index - April 2030)</t>
  </si>
  <si>
    <t>7.89% Rural Electrification Corporation Ltd. NCD Red 30-03-2030 **</t>
  </si>
  <si>
    <t>INE020B08CI2</t>
  </si>
  <si>
    <t>7.86% Power Finance Corporation Ltd. NCD Red 12-04-2030**</t>
  </si>
  <si>
    <t>INE134E08KK4</t>
  </si>
  <si>
    <t>7.03% Hindustan Petroleum Corporation Ltd. NCD Red 12-04-2030 **</t>
  </si>
  <si>
    <t>INE094A08069</t>
  </si>
  <si>
    <t>7.41% Power Finance Corporation Ltd NCD Red 25-02-2030**</t>
  </si>
  <si>
    <t>INE134E08KL2</t>
  </si>
  <si>
    <t>7.34% Nuclear Power Corporation NCD Red 23-01-2030 **</t>
  </si>
  <si>
    <t>INE206D08469</t>
  </si>
  <si>
    <t>7.55% Indian Railway Finance Corporation Ltd. NCD Red 12-04-2030 **</t>
  </si>
  <si>
    <t>INE053F07BY5</t>
  </si>
  <si>
    <t>7.54% National Highways Authority of India NCD Red 25-01-2030 **</t>
  </si>
  <si>
    <t>INE906B07HK9</t>
  </si>
  <si>
    <t>7.7% National Highways Authority of India NCD Red 13-09-2029 **</t>
  </si>
  <si>
    <t>INE906B07HH5</t>
  </si>
  <si>
    <t>7.4% Mangalore Refinery &amp; Petrochemicals Ltd. NCD Red 12-04-2030 **</t>
  </si>
  <si>
    <t>INE103A08019</t>
  </si>
  <si>
    <t>7.50% Rural Electrification Corporation Ltd NCD Red 28-02-2030**</t>
  </si>
  <si>
    <t>INE020B08CP7</t>
  </si>
  <si>
    <t>7.41% Indian Oil Corporation Ltd. NCD Red 22-10-2029 **</t>
  </si>
  <si>
    <t>INE242A08437</t>
  </si>
  <si>
    <t>FITCH AAA</t>
  </si>
  <si>
    <t>7.32% National Thermal Power Corporation Ltd NCD Red 17-07-2029**</t>
  </si>
  <si>
    <t>INE733E07KL3</t>
  </si>
  <si>
    <t>7.68% National Bank for Agriculture &amp; Rural Devlopment NCD SR 24F Red 30-04-2029**</t>
  </si>
  <si>
    <t>INE261F08EG3</t>
  </si>
  <si>
    <t>7.49% National Highways Authority of India NCD Red 01-08-2029**</t>
  </si>
  <si>
    <t>INE906B07HG7</t>
  </si>
  <si>
    <t>7.75% Mangalore Refinery &amp; Petrochemicals Ltd NCD Red 29-01-2030**</t>
  </si>
  <si>
    <t>INE103A08035</t>
  </si>
  <si>
    <t>7.38% Power Grid Corporation of India Ltd. NCD Red 12-04-2030 **</t>
  </si>
  <si>
    <t>INE752E08635</t>
  </si>
  <si>
    <t>7.08% Indian Railway Finance Corporation Ltd. NCD Red 28-02-2030**</t>
  </si>
  <si>
    <t>INE053F07CA3</t>
  </si>
  <si>
    <t>7.48% Indian Railway Finance Corporation Ltd NCD Red 13-08-2029**</t>
  </si>
  <si>
    <t>INE053F07BU3</t>
  </si>
  <si>
    <t>8.12% NHPC Ltd. NCD Red 22-03-2029**</t>
  </si>
  <si>
    <t>INE848E08136</t>
  </si>
  <si>
    <t>7.55% Indian Railway Finance Corporation Ltd NCD Red 06-11-2029**</t>
  </si>
  <si>
    <t>INE053F07BX7</t>
  </si>
  <si>
    <t>7.82% Power Finance Corporation Ltd Sr Bs225 Ncd Red 13-03-2030**</t>
  </si>
  <si>
    <t>INE134E08MF0</t>
  </si>
  <si>
    <t>7.5% Indian Railway Finance Corporation Ltd NCD Red 07-09-2029</t>
  </si>
  <si>
    <t>INE053F07BW9</t>
  </si>
  <si>
    <t>7.43% National Bank for Agriculture &amp; Rural Devlopment GOI Serv NCD Red 31-01-2030**</t>
  </si>
  <si>
    <t>INE261F08BX4</t>
  </si>
  <si>
    <t>8.85% Rural Electrification Corporation Ltd. NCD Red 16-04-2029**</t>
  </si>
  <si>
    <t>INE020B08BQ7</t>
  </si>
  <si>
    <t>8.36% National Highways Authority of India NCD Red 20-05-2029**</t>
  </si>
  <si>
    <t>INE906B07HD4</t>
  </si>
  <si>
    <t>7.74% Hindustan Petroleum Corporation Ltd NCD Red 02-03-2028**</t>
  </si>
  <si>
    <t>INE094A08150</t>
  </si>
  <si>
    <t>7.64% Food Corporation of India NCD Red 12-12-2029**</t>
  </si>
  <si>
    <t>INE861G08050</t>
  </si>
  <si>
    <t>CRISIL AAA(CE)</t>
  </si>
  <si>
    <t>8.3% Rural Electrification Corporation Ltd. NCD Red 25-06-2029**</t>
  </si>
  <si>
    <t>INE020B08BU9</t>
  </si>
  <si>
    <t>7.60% Power Finance Corporation Ltd NCD 13-04-29</t>
  </si>
  <si>
    <t>INE134E08MX3</t>
  </si>
  <si>
    <t>8.25% Rural Electrification Corporation Ltd GOI Serviced NCD Red 26-03-30**</t>
  </si>
  <si>
    <t>INE020B08CR3</t>
  </si>
  <si>
    <t>7.93% Power Finance Corporation Ltd. NCD Red 31-12-2029**</t>
  </si>
  <si>
    <t>INE134E08KI8</t>
  </si>
  <si>
    <t>8.09% NLC India Ltd NCD Red 29-05-2029**</t>
  </si>
  <si>
    <t>INE589A07037</t>
  </si>
  <si>
    <t>7.49% Power Grid Corporation of India Ltd. NCD 25-10-2029**</t>
  </si>
  <si>
    <t>INE752E08601</t>
  </si>
  <si>
    <t>7.92% Rural Electrification Corporation Ltd. NCD Red 30-03-2030**</t>
  </si>
  <si>
    <t>INE020B08CJ0</t>
  </si>
  <si>
    <t>8.24% Power Grid Corporation of India Ltd NCD GOI SERV 14-02-2029**</t>
  </si>
  <si>
    <t>INE752E08551</t>
  </si>
  <si>
    <t>8.27% National Highways Authority of India NCD Red 28-03-2029**</t>
  </si>
  <si>
    <t>INE906B07GP0</t>
  </si>
  <si>
    <t>8.23% Indian Railway Finance Corporation Ltd NCD Red 29-03-2029**</t>
  </si>
  <si>
    <t>INE053F07BE7</t>
  </si>
  <si>
    <t>8.30% National Thermal Power Corporation Ltd. NCD Red 15-01-2029**</t>
  </si>
  <si>
    <t>INE733E07KJ7</t>
  </si>
  <si>
    <t>7.27% National Bank for Agriculture &amp; Rural Devlopment NCD Red 14-02-2030**</t>
  </si>
  <si>
    <t>INE261F08BZ9</t>
  </si>
  <si>
    <t>8.85% Power Finance Corporation Ltd. NCD Red 25-05-2029**</t>
  </si>
  <si>
    <t>INE134E08KC1</t>
  </si>
  <si>
    <t>7.5% NHPC Ltd NCD RED 06-10-2029**</t>
  </si>
  <si>
    <t>INE848E07AS5</t>
  </si>
  <si>
    <t>8.80% Rural Electrification Corporation Ltd NCD Red 14-05-2029**</t>
  </si>
  <si>
    <t>INE020B08BS3</t>
  </si>
  <si>
    <t>8.37% National Highways Authority of India NCD Red 20-01-2029**</t>
  </si>
  <si>
    <t>INE906B07GN5</t>
  </si>
  <si>
    <t>7.25% Nuclear Power Corporation NCD Red 15-12-2029 XXXIII C**</t>
  </si>
  <si>
    <t>INE206D08436</t>
  </si>
  <si>
    <t>8.22% National Bank for Agriculture &amp; Rural Devlopment NCD Red 13-12-2028**</t>
  </si>
  <si>
    <t>INE261F08AV0</t>
  </si>
  <si>
    <t>8.15% National Bank for Agriculture &amp; Rural Devlopment NCD Red 28-03-2029**</t>
  </si>
  <si>
    <t>INE261F08BH7</t>
  </si>
  <si>
    <t>7.13% NHPC Ltd NCD 11-02-2030**</t>
  </si>
  <si>
    <t>INE848E07BC7</t>
  </si>
  <si>
    <t>7.10% National Bank for Agriculture &amp; Rural Devlopment GOI Serv NCD Red 08-02-2030**</t>
  </si>
  <si>
    <t>INE261F08BY2</t>
  </si>
  <si>
    <t>8.40% Power Grid Corporation of India Ltd Red 26-05-2029**</t>
  </si>
  <si>
    <t>INE752E07MV8</t>
  </si>
  <si>
    <t>7.38% NHPC Ltd. NCD Red 03-01-2030 **</t>
  </si>
  <si>
    <t>INE848E07AX5</t>
  </si>
  <si>
    <t>8.15% Power Grid Corporation of India Ltd. NCD Red 09-03-2030**</t>
  </si>
  <si>
    <t>INE752E07MK1</t>
  </si>
  <si>
    <t>8.15% Export Import Bank of India NCB 21-01-2030 R21 - 2030**</t>
  </si>
  <si>
    <t>INE514E08EJ2</t>
  </si>
  <si>
    <t>9.3% Power Grid Corporation of India Ltd NCD Red 04-09-2029**</t>
  </si>
  <si>
    <t>INE752E07LR8</t>
  </si>
  <si>
    <t>8.55% Indian Railway Finance Corporation Ltd NCD Red 21-02-2029**</t>
  </si>
  <si>
    <t>INE053F07BA5</t>
  </si>
  <si>
    <t>8.13% Nuclear Power Corporation NCD Red 28-03-2030**</t>
  </si>
  <si>
    <t>INE206D08394</t>
  </si>
  <si>
    <t>8.50% National Bank for Agriculture &amp; Rural Devlopment NCD GOI Serviced 27-02-2029**</t>
  </si>
  <si>
    <t>INE261F08BC8</t>
  </si>
  <si>
    <t>7.95% Indian Railway Finance Corporation Ltd NCD Red 12-06-2029**</t>
  </si>
  <si>
    <t>INE053F07BR9</t>
  </si>
  <si>
    <t>8.20% Power Grid Corporation of India Ltd NCD 23-01-2030 Strpps D**</t>
  </si>
  <si>
    <t>INE752E07MH7</t>
  </si>
  <si>
    <t>7.41% National Bank for Agriculture &amp; Rural Devlopment NCD Red 18-07-2029**</t>
  </si>
  <si>
    <t>INE261F08BM7</t>
  </si>
  <si>
    <t>9.18% Nuclear Power Corporation NCD Red 23-01-29**</t>
  </si>
  <si>
    <t>INE206D08162</t>
  </si>
  <si>
    <t>8.87% Export Import Bank of India Ncd Red 30-10-2029**</t>
  </si>
  <si>
    <t>INE514E08ED5</t>
  </si>
  <si>
    <t>7.36% Neyveli Lignite Corporation Ltd. NCD Red 25-01-2030 **</t>
  </si>
  <si>
    <t>INE589A07045</t>
  </si>
  <si>
    <t>7.34% Power Grid Corporation of India Ltd. NCD Red 13-07-2029**</t>
  </si>
  <si>
    <t>INE752E08577</t>
  </si>
  <si>
    <t>9.18% Nuclear Power Corporation NCD Red 23-01-28**</t>
  </si>
  <si>
    <t>INE206D08204</t>
  </si>
  <si>
    <t>8.70% Power Grid Corporation NCD Red 15-07-2028**</t>
  </si>
  <si>
    <t>INE752E07LC0</t>
  </si>
  <si>
    <t>8.13% Power Grid Corporation of India Ltd NCD 25-04-2029 LIII J**</t>
  </si>
  <si>
    <t>INE752E07NV6</t>
  </si>
  <si>
    <t>7.8% National Highways Authority of India NCD Red 26-06-2029**</t>
  </si>
  <si>
    <t>INE906B07HF9</t>
  </si>
  <si>
    <t>8.83% Export Import Bank of India NCD Red 03-11-2029 **</t>
  </si>
  <si>
    <t>INE514E08EE3</t>
  </si>
  <si>
    <t>Government Securities</t>
  </si>
  <si>
    <t>7.10% Govt Of India Red 18-04-2029</t>
  </si>
  <si>
    <t>IN0020220011</t>
  </si>
  <si>
    <t>BHARAT Bond ETF - April 2030</t>
  </si>
  <si>
    <t>PORTFOLIO STATEMENT OF BHARAT BOND ETF – APRIL 2031 AS ON MARCH 31, 2024</t>
  </si>
  <si>
    <t>(An open ended Target Maturity Exchange Traded Bond Fund predominantly investing in constituents of Nifty BHARAT Bond Index - April 2031)</t>
  </si>
  <si>
    <t>6.41% Indian Railway Finance Corporation Ltd NCD Red 11-04-2031**</t>
  </si>
  <si>
    <t>INE053F07CR7</t>
  </si>
  <si>
    <t>6.45% National Bank for Agriculture and Rural Development NCD Red 11-04-2031**</t>
  </si>
  <si>
    <t>INE261F08CJ1</t>
  </si>
  <si>
    <t>6.90% Rural Electrification Corporation Ltd NCD Red 31-03-2031**</t>
  </si>
  <si>
    <t>INE020B08DA7</t>
  </si>
  <si>
    <t>6.50% National Highways Authority of India NCD RED 11-04-2031**</t>
  </si>
  <si>
    <t>INE906B07IE0</t>
  </si>
  <si>
    <t>6.80% Nuclear Power Corporation NCD Red 21-03-2031**</t>
  </si>
  <si>
    <t>INE206D08477</t>
  </si>
  <si>
    <t>6.88% Power Finance Corporation Ltd NCD Red 11-04-2031**</t>
  </si>
  <si>
    <t>INE134E08KY5</t>
  </si>
  <si>
    <t>6.4% Oil &amp; Natural Gas Corporation Ltd NCD Red 11-04-2031**</t>
  </si>
  <si>
    <t>INE213A08024</t>
  </si>
  <si>
    <t>6.63% Hindustan Petroleum Corporation Ltd. NCD Red 11-04-2031**</t>
  </si>
  <si>
    <t>INE094A08093</t>
  </si>
  <si>
    <t>6.29% National Thermal Power Corporation Ltd NCD Red 11-04-2031**</t>
  </si>
  <si>
    <t>INE733E08155</t>
  </si>
  <si>
    <t>6.65% Food Corporation of India NCD Red 23-10-2030**</t>
  </si>
  <si>
    <t>INE861G08076</t>
  </si>
  <si>
    <t>ICRA AAA(CE)</t>
  </si>
  <si>
    <t>7.57% National Housing Bank NCD RED 09-01-2031**</t>
  </si>
  <si>
    <t>INE557F08FT4</t>
  </si>
  <si>
    <t>6.28% Power Grid Corporation of India Ltd. NCD 11-04-31**</t>
  </si>
  <si>
    <t>INE752E08650</t>
  </si>
  <si>
    <t>7.55% Rural Electrification Corporation Ltd. NCD Red 10-05-2030**</t>
  </si>
  <si>
    <t>INE020B08CU7</t>
  </si>
  <si>
    <t>7.82% Power Finance Corporation Ltd Sr Bs225 NCD Red 13-03-2031**</t>
  </si>
  <si>
    <t>INE134E08MG8</t>
  </si>
  <si>
    <t>7.05% Power Finance Corporation Ltd NCD Red 09-08-2030**</t>
  </si>
  <si>
    <t>INE134E08KZ2</t>
  </si>
  <si>
    <t>6.80% Rural Electrification Corporation Ltd NCD Red 20-12-2030**</t>
  </si>
  <si>
    <t>INE020B08DE9</t>
  </si>
  <si>
    <t>7.04% Power Finance Corporation Ltd NCD Red 16-12-2030**</t>
  </si>
  <si>
    <t>INE134E08LC9</t>
  </si>
  <si>
    <t>6.90% Rural Electrification Corporation Ltd NCD Red 31-01-2031**</t>
  </si>
  <si>
    <t>INE020B08DG4</t>
  </si>
  <si>
    <t>8.85% Power Finance Corporation Ltd NCD Red 15-06-2030**</t>
  </si>
  <si>
    <t>INE134E08DB8</t>
  </si>
  <si>
    <t>7.79% Rural Electrification Corporation Ltd NCD Red 21-05-2030**</t>
  </si>
  <si>
    <t>INE020B08CW3</t>
  </si>
  <si>
    <t>7.75% Power Finance Corporation Ltd NCD Red 11-06-2030**</t>
  </si>
  <si>
    <t>INE134E08KV1</t>
  </si>
  <si>
    <t>7.35% National Highways Authority of India NCD Red 26-04-2030**</t>
  </si>
  <si>
    <t>INE906B07HP8</t>
  </si>
  <si>
    <t>8.32% Power Grid Corporation of India Ltd NCD Red 23-12-2030**</t>
  </si>
  <si>
    <t>INE752E07NL7</t>
  </si>
  <si>
    <t>6.43% National Thermal Power Corporation Ltd. NCD Red 27-01-2031**</t>
  </si>
  <si>
    <t>INE733E08171</t>
  </si>
  <si>
    <t>8.13% Nuclear Power Corporation NCD Red 28-03-2031**</t>
  </si>
  <si>
    <t>INE206D08402</t>
  </si>
  <si>
    <t>8.13% Power Grid Corporation of India Ltd NCD 25-04-2030 LIII K**</t>
  </si>
  <si>
    <t>INE752E07NW4</t>
  </si>
  <si>
    <t>7.68% Power Finance Corporation Ltd Red 15-07-2030**</t>
  </si>
  <si>
    <t>INE134E08KR9</t>
  </si>
  <si>
    <t>7.40% Power Finance Corporation Ltd NCD Red 08-05-2030**</t>
  </si>
  <si>
    <t>INE134E08KQ1</t>
  </si>
  <si>
    <t>9.35% Power Grid Corp Ncd Red 29-08-2029**</t>
  </si>
  <si>
    <t>INE752E07IZ7</t>
  </si>
  <si>
    <t>7.79% Power Finance Ncd Red 22-07-2030**</t>
  </si>
  <si>
    <t>INE134E08KU3</t>
  </si>
  <si>
    <t>8.40% Power Grid Corporation of India Ltd NCD Red 27-05-2030**</t>
  </si>
  <si>
    <t>INE752E07MW6</t>
  </si>
  <si>
    <t>8.41% Housing &amp; Urban Development Corp Ltd NCD GOI SERVICED 15-03-2029**</t>
  </si>
  <si>
    <t>INE031A08699</t>
  </si>
  <si>
    <t>8.13% Nuclear Power Corporation NCD Red 28-03-2029**</t>
  </si>
  <si>
    <t>INE206D08386</t>
  </si>
  <si>
    <t>7.25% Nuclear Power Corporation NCD Red 15-12-2030 XXXIII D**</t>
  </si>
  <si>
    <t>INE206D08444</t>
  </si>
  <si>
    <t>7.00% Power Finance Corporation Ltd NCD Red 22-01-2031**</t>
  </si>
  <si>
    <t>INE134E07AN1</t>
  </si>
  <si>
    <t>9.35% Power Grid Corporation of India Ltd NCD Red 29-08-2030**</t>
  </si>
  <si>
    <t>INE752E07JA8</t>
  </si>
  <si>
    <t>8.5% NHPC Ltd NCD Red 14-07-2030**</t>
  </si>
  <si>
    <t>INE848E07906</t>
  </si>
  <si>
    <t>8.37% Housing &amp; Urban Development Corporation Ltd NCD Red 23-03-2029**</t>
  </si>
  <si>
    <t>INE031A08707</t>
  </si>
  <si>
    <t>8.14% Nuclear Power Ncd Red 25-03-2030**</t>
  </si>
  <si>
    <t>INE206D08303</t>
  </si>
  <si>
    <t>8.13% Nuclear Power Corporation Ncd 28-03-2028 Xxxii B**</t>
  </si>
  <si>
    <t>INE206D08378</t>
  </si>
  <si>
    <t>6.8% NHPC Sr Ab Strpp E Ncd 24-04-2030**</t>
  </si>
  <si>
    <t>INE848E07BN4</t>
  </si>
  <si>
    <t>6.75% Housing &amp; Urban Development Corp Ltd NCD Red 29-05-2030**</t>
  </si>
  <si>
    <t>INE031A08806</t>
  </si>
  <si>
    <t>7.61% Govt Of India Red 09-05-2030</t>
  </si>
  <si>
    <t>IN0020160019</t>
  </si>
  <si>
    <t>7.32% Govt Of India Red 13-11-2030</t>
  </si>
  <si>
    <t>IN0020230135</t>
  </si>
  <si>
    <t>7.17% Govt Of India Red 17-04-2030</t>
  </si>
  <si>
    <t>IN0020230036</t>
  </si>
  <si>
    <t>BHARAT Bond ETF - April 2031</t>
  </si>
  <si>
    <t>PORTFOLIO STATEMENT OF BHARAT BOND ETF – APRIL 2032 AS ON MARCH 31, 2024</t>
  </si>
  <si>
    <t>(An open ended Target Maturity Exchange Traded Bond Fund predominantly investing in constituents of Nifty BHARAT Bond Index - April 2032)</t>
  </si>
  <si>
    <t>6.92% Rural Electrification Corporation Ltd. NCD Red 20-03-2032**</t>
  </si>
  <si>
    <t>INE020B08DV3</t>
  </si>
  <si>
    <t>6.92% Power Finance Corporation Ltd. NCD Red 14-04-32**</t>
  </si>
  <si>
    <t>INE134E08LN6</t>
  </si>
  <si>
    <t>6.74% National Thermal Power Corporation Ltd. NCD Red 14-04-2032**</t>
  </si>
  <si>
    <t>INE733E08205</t>
  </si>
  <si>
    <t>7.48% Mangalore Refinery &amp; Petrochemicals Ltd. NCD Red 14-04-2032**</t>
  </si>
  <si>
    <t>INE103A08050</t>
  </si>
  <si>
    <t>6.87% National Highways Authority of India NCD Red 14-04-2032**</t>
  </si>
  <si>
    <t>INE906B07JA6</t>
  </si>
  <si>
    <t>6.87% Indian Railway Finance Corporation Ltd NCD Red 14-04-2032**</t>
  </si>
  <si>
    <t>INE053F08163</t>
  </si>
  <si>
    <t>7.79% Indian Oil Corporation Ltd NCD Red 12-04-2032**</t>
  </si>
  <si>
    <t>INE242A08528</t>
  </si>
  <si>
    <t>6.85% National Bank for Agriculture and Rural Development NCD Red 14-04-2032**</t>
  </si>
  <si>
    <t>INE261F08DL5</t>
  </si>
  <si>
    <t>7.81% Hindustan Petroleum Corporation Ltd NCD Red 13-04-2032**</t>
  </si>
  <si>
    <t>INE094A08119</t>
  </si>
  <si>
    <t>6.85% NLC India RED 13-04-2032**</t>
  </si>
  <si>
    <t>INE589A08043</t>
  </si>
  <si>
    <t>6.92% Indian Railway Finance Corporation Ltd NCD SR 161 Red 29-08-2031</t>
  </si>
  <si>
    <t>INE053F08122</t>
  </si>
  <si>
    <t>7.82% Power Finance Corporation Ltd Sr Bs225 Ncd Red 12-03-2032**</t>
  </si>
  <si>
    <t>INE134E08ME3</t>
  </si>
  <si>
    <t>6.89% Indian Railway Finance Corporation Ltd NCD Red 18-07-2031**</t>
  </si>
  <si>
    <t>INE053F08106</t>
  </si>
  <si>
    <t>7.38% National Bank for Agriculture and Rural Development NCD Red 20-10-2031**</t>
  </si>
  <si>
    <t>INE261F08683</t>
  </si>
  <si>
    <t>6.69% National Thermal Power Corporation Ltd. NCD Red 12-09-2031**</t>
  </si>
  <si>
    <t>INE733E08197</t>
  </si>
  <si>
    <t>8.12% Export Import Bank of India SR T02 NCD 25-04-2031**</t>
  </si>
  <si>
    <t>INE514E08FC4</t>
  </si>
  <si>
    <t>8.25% Export Import Bank of India SR T04 NCD 23-06-2031**</t>
  </si>
  <si>
    <t>INE514E08FE0</t>
  </si>
  <si>
    <t>8.1% National Thermal Power Corporation Ltd NCD RED 27-05-2031**</t>
  </si>
  <si>
    <t>INE733E07KD0</t>
  </si>
  <si>
    <t>8.13% Power Grid Corporation of India Ltd NCD 25-04-2031**</t>
  </si>
  <si>
    <t>INE752E07NX2</t>
  </si>
  <si>
    <t>8.11% Export Import Bank of India SR T05 NCD R 11-07-2031**</t>
  </si>
  <si>
    <t>INE514E08FF7</t>
  </si>
  <si>
    <t>7.30% National Bank for Agriculture and Rural Development NCD Red 26-12-2031**</t>
  </si>
  <si>
    <t>INE261F08717</t>
  </si>
  <si>
    <t>7.55% Power Grid Corporation of India Ltd NCD 21-09-2031**</t>
  </si>
  <si>
    <t>INE752E07OB6</t>
  </si>
  <si>
    <t>8.24% NHPC Ltd NCD Red 27-06-2031**</t>
  </si>
  <si>
    <t>INE848E07914</t>
  </si>
  <si>
    <t>7.49% National Thermal Power Corporation Ltd NCD RED 07-11-2031**</t>
  </si>
  <si>
    <t>INE733E07KG3</t>
  </si>
  <si>
    <t>7.02% Export Import Bank of India NCD RED SR T 25-11-2031**</t>
  </si>
  <si>
    <t>INE514E08FH3</t>
  </si>
  <si>
    <t>7.25% Nuclear Power Corporation NCD Red 15-12-2031 XXXIII E**</t>
  </si>
  <si>
    <t>INE206D08451</t>
  </si>
  <si>
    <t>6.54% Govt Of India Red 17-01-2032</t>
  </si>
  <si>
    <t>IN0020210244</t>
  </si>
  <si>
    <t>BHARAT Bond ETF - April 2032</t>
  </si>
  <si>
    <t>PORTFOLIO STATEMENT OF BHARAT BOND ETF – APRIL 2033 AS ON MARCH 31, 2024</t>
  </si>
  <si>
    <t>(An open-ended Target Maturity Exchange Traded Bond Fund investing in constituents of Nifty BHARAT Bond Index - April 2033.A relatively high interest r)</t>
  </si>
  <si>
    <t>7.55% NPCL NCD Red 23-12-2032**</t>
  </si>
  <si>
    <t>INE206D08493</t>
  </si>
  <si>
    <t>7.54% Hindustan Petroleum Corporation Ltd NCD Red 15-04-2033**</t>
  </si>
  <si>
    <t>INE094A08143</t>
  </si>
  <si>
    <t>7.58% Power Finance Corporation Ltd Red 15-04-2033**</t>
  </si>
  <si>
    <t>INE134E08LW7</t>
  </si>
  <si>
    <t>7.54% National Bank for Agriculture and Rural Development Ncd Red 15-04-2033**</t>
  </si>
  <si>
    <t>INE261F08DU6</t>
  </si>
  <si>
    <t>7.47% Indian Railway Finance Corporation Ltd Sr166 Ncd Red 15-04-2033**</t>
  </si>
  <si>
    <t>INE053F08213</t>
  </si>
  <si>
    <t>7.44% National Thermal Power Corporation Ltd. Sr 79 Ncd Red 15-04-2033**</t>
  </si>
  <si>
    <t>INE733E08239</t>
  </si>
  <si>
    <t>7.52% Housing &amp; Urban Development Corporation Ltd Series B Ncd Red 15-04-2033**</t>
  </si>
  <si>
    <t>INE031A08863</t>
  </si>
  <si>
    <t>7.53% Rural Electrification Corporation Ltd Sr 217 Ncd Red 31-03-2033**</t>
  </si>
  <si>
    <t>INE020B08EC1</t>
  </si>
  <si>
    <t>7.75% Indian Railway Finance Corporation Ltd Ncd Red 15-04-2033**</t>
  </si>
  <si>
    <t>INE053F08270</t>
  </si>
  <si>
    <t>7.70% Power Finance Corporation Ltd Sr Bs226 B Ncd Red 15-04-2033**</t>
  </si>
  <si>
    <t>INE134E08MI4</t>
  </si>
  <si>
    <t>7.88% Export Import Bank of India SR U05 NCD 11-01-2033**</t>
  </si>
  <si>
    <t>INE514E08FQ4</t>
  </si>
  <si>
    <t>7.69% Rural Electrification Corporation Ltd Sr 218 Ncd Red 31-01-2033**</t>
  </si>
  <si>
    <t>INE020B08EE7</t>
  </si>
  <si>
    <t>7.82% Power Finance Corporation Ltd Sr Bs225 Ncd Red 11-03-2033**</t>
  </si>
  <si>
    <t>INE134E08MD5</t>
  </si>
  <si>
    <t>7.65% Indian Railway Finance Corporation Ltd NCD SR167 RED 30-12-2032**</t>
  </si>
  <si>
    <t>INE053F08221</t>
  </si>
  <si>
    <t>7.44% National Thermal Power Corporation Ltd. Sr 78 Ncd Red 25-08-2032**</t>
  </si>
  <si>
    <t>INE733E08221</t>
  </si>
  <si>
    <t>8.5% Export Import Bank of India Bank NCD Red 14-03-2033**</t>
  </si>
  <si>
    <t>INE514E08FS0</t>
  </si>
  <si>
    <t>7.69% National Bank for Agriculture &amp; Rural Devlopment NCD SR LTIF 1E 31-03-2032**</t>
  </si>
  <si>
    <t>INE261F08832</t>
  </si>
  <si>
    <t>7.26% Govt Of India Red 22-08-2032</t>
  </si>
  <si>
    <t>IN0020220060</t>
  </si>
  <si>
    <t>7.26% Govt Of India Red 06-02-2033</t>
  </si>
  <si>
    <t>IN0020220151</t>
  </si>
  <si>
    <t>BHARAT Bond ETF - April 2033</t>
  </si>
  <si>
    <t>BHARAT Bond ETF – April 2033</t>
  </si>
  <si>
    <t xml:space="preserve">  PORTFOLIO STATEMENT OF EDELWEISS  BANKING AND PSU DEBT FUND AS ON MARCH 31, 2024</t>
  </si>
  <si>
    <t>(An open ended debt scheme predominantly investing in Debt Instruments of Banks, Public Sector Undertakings,
Public Financial Institutions and Municipa)</t>
  </si>
  <si>
    <t>8.95% Food Corporation of India NCD Red 01-03-2029**</t>
  </si>
  <si>
    <t>INE861G08043</t>
  </si>
  <si>
    <t>8.40% Nuclear Power Corporation NCD Red 28-11-2029 **</t>
  </si>
  <si>
    <t>INE206D08253</t>
  </si>
  <si>
    <t>8.24% National Bank for Agriculture and Rural Development NCD Red 22-03-2029**</t>
  </si>
  <si>
    <t>INE261F08BF1</t>
  </si>
  <si>
    <t>8.79% Indian Railway Finance Corporation Ltd. NCD Red 04-05-2030**</t>
  </si>
  <si>
    <t>INE053F09GX2</t>
  </si>
  <si>
    <t xml:space="preserve">8.70% LIC Housing Finance Ltd. NCD Red 23-03-2029** </t>
  </si>
  <si>
    <t>INE115A07OB4</t>
  </si>
  <si>
    <t>Edelweiss Banking and PSU Debt Fund</t>
  </si>
  <si>
    <t>Banking and PSU Fund</t>
  </si>
  <si>
    <t>Direct Plan Fortnightly IDCW Option</t>
  </si>
  <si>
    <t>Direct Plan Monthly IDCW Option</t>
  </si>
  <si>
    <t>Direct Plan Weekly IDCW Option</t>
  </si>
  <si>
    <t>Regular Plan Fortnightly IDCW Option</t>
  </si>
  <si>
    <t>Regular Plan Growth Option</t>
  </si>
  <si>
    <t>Regular Plan IDCW Option</t>
  </si>
  <si>
    <t>Regular Plan Monthly IDCW Option</t>
  </si>
  <si>
    <t>Regular Plan Weekly IDCW Option</t>
  </si>
  <si>
    <t>3. Total Dividend (Net) declared during the half year period</t>
  </si>
  <si>
    <t>Plan/Option Name</t>
  </si>
  <si>
    <t xml:space="preserve"> </t>
  </si>
  <si>
    <t>Individual &amp; HUF</t>
  </si>
  <si>
    <t>Others</t>
  </si>
  <si>
    <t>Direct Plan - IDCW</t>
  </si>
  <si>
    <t>Direct Plan Fortnightly IDCW</t>
  </si>
  <si>
    <t>Direct Plan Monthly IDCW</t>
  </si>
  <si>
    <t>Direct Plan weekly IDCW</t>
  </si>
  <si>
    <t>Regular Plan Fortnightly IDCW</t>
  </si>
  <si>
    <t>Regular Plan IDCW</t>
  </si>
  <si>
    <t>Regular Plan Monthly IDCW</t>
  </si>
  <si>
    <t>Regular Plan Weekly IDCW</t>
  </si>
  <si>
    <t>Edelweiss Banking &amp; PSU Debt Fund</t>
  </si>
  <si>
    <t>PORTFOLIO STATEMENT OF EDELWEISS CRISIL IBX 50:50 GILT PLUS SDL JUNE 2027 INDEX FUND AS ON MARCH 31, 2024</t>
  </si>
  <si>
    <t>(An open-ended target maturity Index Fund investing in the constituents of CRISIL IBX 50:50 Gilt Plus SDL Index – June 2027. A relatively high interest)</t>
  </si>
  <si>
    <t>(a) Listed / Awaiting listing on Stock Exchanges</t>
  </si>
  <si>
    <t>7.38% Govt Of India Red 20-06-2027</t>
  </si>
  <si>
    <t>IN0020220037</t>
  </si>
  <si>
    <t>State Development Loan</t>
  </si>
  <si>
    <t>7.16% Tamilnadu Sdl Red 11-01-2027</t>
  </si>
  <si>
    <t>IN3120160178</t>
  </si>
  <si>
    <t>7.71% Gujarat Sdl Red 01-03-2027</t>
  </si>
  <si>
    <t>IN1520160202</t>
  </si>
  <si>
    <t>7.52% Tamil Nadu Sdl Red 24-05-2027</t>
  </si>
  <si>
    <t>IN3120170037</t>
  </si>
  <si>
    <t>7.51% Maharashtra Sdl Red 24-05-2027</t>
  </si>
  <si>
    <t>IN2220170020</t>
  </si>
  <si>
    <t>7.52% Uttar Pradesh Sdl 24-05-2027</t>
  </si>
  <si>
    <t>IN3320170043</t>
  </si>
  <si>
    <t>7.67% Uttar Pradesh Sdl 12-04-2027</t>
  </si>
  <si>
    <t>IN3320170019</t>
  </si>
  <si>
    <t xml:space="preserve">EDELWEISS CRISIL IBX 50:50 GILT PLUS SDL JUNE 2027 INDEX FUND </t>
  </si>
  <si>
    <t>CRISIL Gilt Plus SDL 5050 Jun 2027 Index Fund</t>
  </si>
  <si>
    <t>Direct Plan  Growth Option</t>
  </si>
  <si>
    <t>Regular Plan  Growth Option</t>
  </si>
  <si>
    <t>Edelweiss CRISIL IBX 50-50 Gilt Plus SDL June 2027 Index Fund</t>
  </si>
  <si>
    <t>PORTFOLIO STATEMENT OF EDELWEISS CRISIL IBX 50:50 GILT PLUS SDL SEP 2028 INDEX FUND AS ON MARCH 31, 2024</t>
  </si>
  <si>
    <t>(An open-ended target maturity Index Fund investing in the constituents of CRISIL IBX 50:50 Gilt Plus SDL Index – Sep 2028. A relatively high interest)</t>
  </si>
  <si>
    <t>7.06% Govt Of India Red 10-04-2028</t>
  </si>
  <si>
    <t>IN0020230010</t>
  </si>
  <si>
    <t>7.17% Govt Of India Red 08-01-2028</t>
  </si>
  <si>
    <t>IN0020170174</t>
  </si>
  <si>
    <t>6.13% Govt Of India Red 04-06-2028</t>
  </si>
  <si>
    <t>IN0020030022</t>
  </si>
  <si>
    <t>8.47% Gujarat Sdl Red 21-08-2028</t>
  </si>
  <si>
    <t>IN1520180077</t>
  </si>
  <si>
    <t>8.15% Tamil Nadu Sdl Red 09-05-2028</t>
  </si>
  <si>
    <t>IN3120180036</t>
  </si>
  <si>
    <t>8.03% Karnataka Sdl Red 31-01-2028</t>
  </si>
  <si>
    <t>IN1920170165</t>
  </si>
  <si>
    <t>8.79% Gujarat Sdl Red 12-09-2028</t>
  </si>
  <si>
    <t>IN1520180101</t>
  </si>
  <si>
    <t>8.16% Rajasthan Sdl Red 09-05-2028</t>
  </si>
  <si>
    <t>IN2920180030</t>
  </si>
  <si>
    <t xml:space="preserve">EDELWEISS CRISIL IBX 50:50 GILT PLUS SDL SEP 2028 INDEX FUND </t>
  </si>
  <si>
    <t>CRISIL Gilt Plus SDL 5050 Sep 2028 Index Fund</t>
  </si>
  <si>
    <t>Edelweiss CRISIL IBX 50-50 Gilt Plus SDL Sep 2028 Index Fund</t>
  </si>
  <si>
    <t>PORTFOLIO STATEMENT OF EDELWEISS CRISIL IBX 50:50 GILT PLUS SDL APRIL 2037 INDEX FUND AS ON MARCH 31, 2024</t>
  </si>
  <si>
    <t>(An open-ended target maturity Index Fund investing in the constituents of CRISIL IBX 50:50 Gilt Plus SDL Index – April 2037. A relatively high interes)</t>
  </si>
  <si>
    <t>7.41% Govt Of India Red 19-12-2036</t>
  </si>
  <si>
    <t>IN0020220102</t>
  </si>
  <si>
    <t>7.54% Govt Of India Red 23-05-2036</t>
  </si>
  <si>
    <t>IN0020220029</t>
  </si>
  <si>
    <t>7.84% Telangana Sdl Red 03-08-2036</t>
  </si>
  <si>
    <t>IN4520220109</t>
  </si>
  <si>
    <t>8.03% Andhra Pradesh Sdl Red 20-07-2036</t>
  </si>
  <si>
    <t>IN1020220332</t>
  </si>
  <si>
    <t>7.89% Telangana Sdl Red 27-10-2036</t>
  </si>
  <si>
    <t>IN4520220224</t>
  </si>
  <si>
    <t>7.75% Rajasthan Sdl Red 08-11-2036</t>
  </si>
  <si>
    <t>IN2920230306</t>
  </si>
  <si>
    <t>7.74% Uttar Pradesh Sdl 15-03-2037</t>
  </si>
  <si>
    <t>IN3320220152</t>
  </si>
  <si>
    <t>7.72% Andhra Pradesh Sdl Red 25-10-2036</t>
  </si>
  <si>
    <t>IN1020230539</t>
  </si>
  <si>
    <t>7.83% Telangana Sdl Red 04-10-2036</t>
  </si>
  <si>
    <t>IN4520220216</t>
  </si>
  <si>
    <t>7.47% Andhra Pradesh Sdl Red 26-04-2037</t>
  </si>
  <si>
    <t>IN1020230067</t>
  </si>
  <si>
    <t>7.97% Andhra Pradesh Sdl Red 10-08-2036</t>
  </si>
  <si>
    <t>IN1020220407</t>
  </si>
  <si>
    <t>7.94% Telangana Sdl Red 29-06-2036</t>
  </si>
  <si>
    <t>IN4520220042</t>
  </si>
  <si>
    <t>7.72% Karnataka Sdl Red 10-01-2037</t>
  </si>
  <si>
    <t>IN1920230191</t>
  </si>
  <si>
    <t xml:space="preserve">EDELWEISS CRISIL IBX 50:50 GILT PLUS SDL APRIL 2037 INDEX FUND </t>
  </si>
  <si>
    <t>CRISIL Gilt Plus SDL 5050 Apr 2037 Index Fund</t>
  </si>
  <si>
    <t>Edelweiss Crisil IBX 50-50 Gilt Plus SDL Apr 2037 Index Fund</t>
  </si>
  <si>
    <t>PORTFOLIO STATEMENT OF EDELWEISS CRL PSU PL SDL 50:50 OCT-25 FD AS ON MARCH 31, 2024</t>
  </si>
  <si>
    <t>(An open-ended target maturity Index Fund investing in the constituents of CRISIL [IBX] 50:50 PSU + SDL Index – October 2025. A moderate interest rate risk and relatively low credit risk.)</t>
  </si>
  <si>
    <t>7.20% Export Import Bank of India NCD Red 05-06-2025</t>
  </si>
  <si>
    <t>INE514E08FY8</t>
  </si>
  <si>
    <t>5.70% National Bank for Agriculture and Rural Development NCD Red SR 22D 31-07-2025</t>
  </si>
  <si>
    <t>INE261F08DK7</t>
  </si>
  <si>
    <t>7.25% Small Industries Development Bank of India NCD RED 31-07-2025**</t>
  </si>
  <si>
    <t>INE556F08KA6</t>
  </si>
  <si>
    <t>8.11% Rural Electrification Corporation Ltd. NCD Red 07-10-2025 SR136**</t>
  </si>
  <si>
    <t>INE020B08963</t>
  </si>
  <si>
    <t>7.34% National Housing Bank LTD NCD Red 07-08-2025**</t>
  </si>
  <si>
    <t>INE557F08FN7</t>
  </si>
  <si>
    <t>6.50% Power Finance Corporation Ltd. NCD Red 17-09-2025**</t>
  </si>
  <si>
    <t>INE134E08LD7</t>
  </si>
  <si>
    <t>7.50% NHPC Ltd SR Y STR A NCD 07-10-2025**</t>
  </si>
  <si>
    <t>INE848E07AO4</t>
  </si>
  <si>
    <t>7.20% National Bank for Agriculture and Rural Development NCD Red 23-09-2025</t>
  </si>
  <si>
    <t>INE261F08DR2</t>
  </si>
  <si>
    <t>7.17% Power Finance Corporation Ltd. NCD Red SR 202B 22-05-25**</t>
  </si>
  <si>
    <t>INE134E08KT5</t>
  </si>
  <si>
    <t>7.12% Hindustan Petroleum Corporation Ltd NCD Red 30-07-2025**</t>
  </si>
  <si>
    <t>INE094A08127</t>
  </si>
  <si>
    <t>7.25% National Bank for Agriculture and Rural Development NCD Red 01-08-2025</t>
  </si>
  <si>
    <t>INE261F08DQ4</t>
  </si>
  <si>
    <t>8.75% Rural Electrification Corporation Ltd NCD Red 12-07-2025**</t>
  </si>
  <si>
    <t>INE020B08443</t>
  </si>
  <si>
    <t>8.40% Power Grid Corporation of India Ltd NCD Red 27-05-2025**</t>
  </si>
  <si>
    <t>INE752E07MR6</t>
  </si>
  <si>
    <t>7.15% Small Industries Development Bank of India NCD SR II NCD RED 21-07-2025</t>
  </si>
  <si>
    <t>INE556F08JZ5</t>
  </si>
  <si>
    <t>6.11% Bharat Petroleum Corporation Ltd SERIES I NCD Red 04-07-2025**</t>
  </si>
  <si>
    <t>INE029A08065</t>
  </si>
  <si>
    <t>7.97% Tamil Nadu Sdl Red 14-10-2025</t>
  </si>
  <si>
    <t>IN3120150112</t>
  </si>
  <si>
    <t>8.20% Gujarat Sdl Red 24-06-2025</t>
  </si>
  <si>
    <t>IN1520150021</t>
  </si>
  <si>
    <t>8.31% Uttar Pradesh Sdl 29-07-2025</t>
  </si>
  <si>
    <t>IN3320150250</t>
  </si>
  <si>
    <t>8.27% Kerala Sdl Red 12-08-2025</t>
  </si>
  <si>
    <t>IN2020150073</t>
  </si>
  <si>
    <t>8.30% Jharkhand Sdl Red 29-07-2025</t>
  </si>
  <si>
    <t>IN3720150017</t>
  </si>
  <si>
    <t>8.21% West Bengal Sdl Red 24-06-2025</t>
  </si>
  <si>
    <t>IN3420150036</t>
  </si>
  <si>
    <t>7.99% Maharashtra Sdl Red 28-10-2025</t>
  </si>
  <si>
    <t>IN2220150113</t>
  </si>
  <si>
    <t>7.89% Gujarat Sdl Red 15-05-2025</t>
  </si>
  <si>
    <t>IN1520190043</t>
  </si>
  <si>
    <t>8.20% Rajasthan Sdl Red 24-06-2025</t>
  </si>
  <si>
    <t>IN2920150157</t>
  </si>
  <si>
    <t>7.96% Maharashtra Sdl Red 14-10-2025</t>
  </si>
  <si>
    <t>IN2220150105</t>
  </si>
  <si>
    <t>8.36% Madhya Pradesh Sdl Red 15-07-2025</t>
  </si>
  <si>
    <t>IN2120150023</t>
  </si>
  <si>
    <t>8.16% Maharashtra Sdl Red 23-09-2025</t>
  </si>
  <si>
    <t>IN2220150097</t>
  </si>
  <si>
    <t>8.25% Maharashtra Sdl Red 10-06-2025</t>
  </si>
  <si>
    <t>IN2220150030</t>
  </si>
  <si>
    <t>8.24% Kerala Sdl Red 13-05-2025</t>
  </si>
  <si>
    <t>IN2020150032</t>
  </si>
  <si>
    <t>8.18% Andhra Pradesh Sdl Red 27-05-2025</t>
  </si>
  <si>
    <t>IN1020150018</t>
  </si>
  <si>
    <t>5.95% Tamil Nadu Sdl Red 13-05-2025</t>
  </si>
  <si>
    <t>IN3120200057</t>
  </si>
  <si>
    <t>8.29% Kerala Sdl Red 29-07-2025</t>
  </si>
  <si>
    <t>IN2020150065</t>
  </si>
  <si>
    <t>8.28% Maharashtra Sdl Red 29-07-2025</t>
  </si>
  <si>
    <t>IN2220150055</t>
  </si>
  <si>
    <t>8.00% Tamil Nadu Sdl Red 28-10-2025</t>
  </si>
  <si>
    <t>IN3120150120</t>
  </si>
  <si>
    <t>Edelweiss CRL PSU PL SDL 50 50 Oct-25 FD</t>
  </si>
  <si>
    <t>CRISIL PSU Plus SDL 5050 Oct 2025 Index Fund</t>
  </si>
  <si>
    <t>Edelweiss CRISIL PSU Plus SDL 50-50 Oct 2025 Index Fund</t>
  </si>
  <si>
    <t>PORTFOLIO STATEMENT OF EDELWEISS CRISIL IBX 50:50 GILT PLUS SDL SHORT DURATION INDEX FUND AS ON MARCH 31, 2024</t>
  </si>
  <si>
    <t>(An open-ended debt Index Fund investing in the constituents of CRISIL IBX 50:50 Gilt Plus SDL Short Duration Index. A relatively high interest rate risk)</t>
  </si>
  <si>
    <t>6.89% Govt Of India Red 16-01-2025</t>
  </si>
  <si>
    <t>IN0020220128</t>
  </si>
  <si>
    <t>7.59% Gujarat Sdl Red 15-02-2027</t>
  </si>
  <si>
    <t>IN1520160194</t>
  </si>
  <si>
    <t>7.59% Karnataka Sdl 15-02-2027</t>
  </si>
  <si>
    <t>IN1920160091</t>
  </si>
  <si>
    <t>7.75% Gujarat Sdl Red 13-12-2027</t>
  </si>
  <si>
    <t>IN1520170136</t>
  </si>
  <si>
    <t>7.76% Karnataka Sdl Red 13-12-2027</t>
  </si>
  <si>
    <t>IN1920170116</t>
  </si>
  <si>
    <t>7.64% West Bengal Sdl Red 29-03-2027</t>
  </si>
  <si>
    <t>IN3420160183</t>
  </si>
  <si>
    <t>EDELWEISS CRISIL IBX 50:50 GILT PLUS SDL SHORT DURATION INDEX FUND</t>
  </si>
  <si>
    <t>CRISIL IBX 50:50 GPS SHORT DURATION INDEX FUND</t>
  </si>
  <si>
    <t>Edelweiss CRISIL IBX 50-50 Gilt Plus SDL Short Duration Index Fund</t>
  </si>
  <si>
    <t>PORTFOLIO STATEMENT OF BHARAT BOND FOF – APRIL 2025 AS ON MARCH 31, 2024</t>
  </si>
  <si>
    <t>(An open-ended Target Maturity fund of funds scheme investing in units of BHARAT Bond ETF – April 2025)</t>
  </si>
  <si>
    <t>Investment in Mutual fund</t>
  </si>
  <si>
    <t>BHARAT BOND ETF-APRIL 2025-GROWTH</t>
  </si>
  <si>
    <t>INF754K01LD3</t>
  </si>
  <si>
    <t>BHARAT Bond FOF - April 2025</t>
  </si>
  <si>
    <t>Fund of funds scheme (Domestic)</t>
  </si>
  <si>
    <t>8. Total gross exposure to derivative instruments (excluding reversed positions) at the end of the month (Rs. in Lakhs)</t>
  </si>
  <si>
    <t>PORTFOLIO STATEMENT OF BHARAT BOND FOF – APRIL 2030 AS ON MARCH 31, 2024</t>
  </si>
  <si>
    <t>(An open-ended Target Maturity fund of funds scheme investing in units of BHARAT Bond ETF – April 2030)</t>
  </si>
  <si>
    <t>BHARAT BOND ETF-APRIL 2030-GROWTH</t>
  </si>
  <si>
    <t>INF754K01KO2</t>
  </si>
  <si>
    <t>BHARAT Bond FOF - April 2030</t>
  </si>
  <si>
    <t>PORTFOLIO STATEMENT OF BHARAT BOND FOF – APRIL 2031 AS ON MARCH 31, 2024</t>
  </si>
  <si>
    <t>(An open-ended Target Maturity fund of funds scheme investing in units of BHARAT Bond ETF – April 2031)</t>
  </si>
  <si>
    <t>BHARAT BOND ETF-APRIL 2031-GROWTH</t>
  </si>
  <si>
    <t>INF754K01LE1</t>
  </si>
  <si>
    <t>BHARAT Bond FOF - April 2031</t>
  </si>
  <si>
    <t>PORTFOLIO STATEMENT OF BHARAT BOND FOF – APRIL 2032 AS ON MARCH 31, 2024</t>
  </si>
  <si>
    <t>(An open-ended Target Maturity fund of funds scheme investing in units of BHARAT Bond ETF – April 2032)</t>
  </si>
  <si>
    <t>BHARAT BOND ETF–APRIL 2032-GROWTH</t>
  </si>
  <si>
    <t>INF754K01OB1</t>
  </si>
  <si>
    <t>BHARAT Bond FOF - April 2032</t>
  </si>
  <si>
    <t>Bharat Bond ETF FOF – April 2032</t>
  </si>
  <si>
    <t>PORTFOLIO STATEMENT OF BHARAT BOND FOF – APRIL 2033 AS ON MARCH 31, 2024</t>
  </si>
  <si>
    <t>(An open-ended Target Maturity fund of funds scheme investing in units of BHARAT Bond ETF – April 2033)</t>
  </si>
  <si>
    <t>BHARAT BOND ETF - APRIL 2033</t>
  </si>
  <si>
    <t>INF754K01QX0</t>
  </si>
  <si>
    <t>BHARAT Bond FOF - April 2033</t>
  </si>
  <si>
    <t>BHARAT Bond ETF FOF – April 2033</t>
  </si>
  <si>
    <t>PORTFOLIO STATEMENT OF EDELWEISS  GOVERNMENT SECURITIES FUND AS ON MARCH 31, 2024</t>
  </si>
  <si>
    <t>(An open ended debt scheme investing in government securities across maturity)</t>
  </si>
  <si>
    <t>7.18% Govt Of India Red 24-07-2037</t>
  </si>
  <si>
    <t>IN0020230077</t>
  </si>
  <si>
    <t>7.30% Govt Of India Red 19-06-2053</t>
  </si>
  <si>
    <t>IN0020230051</t>
  </si>
  <si>
    <t>7.18% Govt Of India Red 14-08-2033</t>
  </si>
  <si>
    <t>IN0020230085</t>
  </si>
  <si>
    <t>8.38% Gujarat Sdl Red 27-02-2029</t>
  </si>
  <si>
    <t>IN1520180309</t>
  </si>
  <si>
    <t>Edelweiss Government Securities Fund</t>
  </si>
  <si>
    <t>Gilt Fund</t>
  </si>
  <si>
    <t>PORTFOLIO STATEMENT OF EDELWEISS NIFTY PSU BOND PLUS SDL APR 2027 50 50 INDEX AS ON MARCH 31, 2024</t>
  </si>
  <si>
    <t>(An open-ended target Maturuty index fund predominantly investing in the constituents of Nifty PSU Bond Plus SDL April 2027 50:50 Index)</t>
  </si>
  <si>
    <t>6.14% Indian Oil Corporation Ltd NCD 18-02-27**</t>
  </si>
  <si>
    <t>INE242A08502</t>
  </si>
  <si>
    <t>7.32% Export Import Bank of India NCD Red 08-06-2026**</t>
  </si>
  <si>
    <t>INE514E08FZ5</t>
  </si>
  <si>
    <t>7.83% Indian Railway Finance Corporation Ltd NCD Red 19-03-2027**</t>
  </si>
  <si>
    <t>INE053F07983</t>
  </si>
  <si>
    <t>7.18% Power Finance Corporation Ltd NCD Red 20-01-2027**</t>
  </si>
  <si>
    <t>INE134E08IR3</t>
  </si>
  <si>
    <t>7.75% Power Finance Corporation Ltd GOI Ser NCD 22-03-27**</t>
  </si>
  <si>
    <t>INE134E08IX1</t>
  </si>
  <si>
    <t>7.89% Power Grid Corporation of India Ltd NCD Red 09-03-2027**</t>
  </si>
  <si>
    <t>INE752E07OE0</t>
  </si>
  <si>
    <t>7.79% Small Industries Development Bank of India NCD SR IV NCD Red 19-04-2027</t>
  </si>
  <si>
    <t>INE556F08KK5</t>
  </si>
  <si>
    <t>7.95% Rural Electrification Corporation Ltd SR 147 NCD Red 12-03-2027**</t>
  </si>
  <si>
    <t>INE020B08AH8</t>
  </si>
  <si>
    <t>7.80% National Bank for Agriculture &amp; Rural Devlopment NCD SR 24E Red 15-03-2027</t>
  </si>
  <si>
    <t>INE261F08EF5</t>
  </si>
  <si>
    <t>7.54% Rural Electrification Corporation Ltd NCD Red 30-12-2026**</t>
  </si>
  <si>
    <t>INE020B08AC9</t>
  </si>
  <si>
    <t>7.25% Export Import Bank of India NCD Red 01-02-2027**</t>
  </si>
  <si>
    <t>INE514E08FJ9</t>
  </si>
  <si>
    <t>7.13% NHPC STRPP B NCD 11-02-2027**</t>
  </si>
  <si>
    <t>INE848E07AZ0</t>
  </si>
  <si>
    <t>8.14% Nuclear Power Corporation NCD 25-03-2027**</t>
  </si>
  <si>
    <t>INE206D08279</t>
  </si>
  <si>
    <t>8.85% Power Grid Corporation of India Ltd NCD Red 19-10-26**</t>
  </si>
  <si>
    <t>INE752E07KL3</t>
  </si>
  <si>
    <t>7.52% Rural Electrification Corporation Ltd NCD Red 07-11-26**</t>
  </si>
  <si>
    <t>INE020B08AA3</t>
  </si>
  <si>
    <t>9.25% Power Grid Corporation of India Ltd NCD  Red 09-03-27**</t>
  </si>
  <si>
    <t>INE752E07JN1</t>
  </si>
  <si>
    <t>7.5% NHPC NCD Red 07-10-2026**</t>
  </si>
  <si>
    <t>INE848E07AP1</t>
  </si>
  <si>
    <t>9% National Thermal Power Corporation Ltd SRS XLII NCD RED 25-01-2027**</t>
  </si>
  <si>
    <t>INE733E07HC8</t>
  </si>
  <si>
    <t>6.09% Hindustan Petroleum Corporation Ltd NCD Red 26-02-2027**</t>
  </si>
  <si>
    <t>INE094A08101</t>
  </si>
  <si>
    <t>6.58% Gujarat Sdl Red 31-03-2027</t>
  </si>
  <si>
    <t>IN1520200347</t>
  </si>
  <si>
    <t>7.78% Bihar Sdl Red 01-03-2027</t>
  </si>
  <si>
    <t>IN1320160170</t>
  </si>
  <si>
    <t>7.20% Uttar Pradesh Sdl 25-01-2027</t>
  </si>
  <si>
    <t>IN3320160309</t>
  </si>
  <si>
    <t>7.80% Kerala Sdl Red 15-03-2027</t>
  </si>
  <si>
    <t>IN2020160155</t>
  </si>
  <si>
    <t>7.86% Karnataka Sdl Red 15-03-2027</t>
  </si>
  <si>
    <t>IN1920160117</t>
  </si>
  <si>
    <t>8.31% Rajasthan Sdl Red 08-04-2027</t>
  </si>
  <si>
    <t>IN2920200036</t>
  </si>
  <si>
    <t>7.75% Karnataka Sdl Red 01-03-2027</t>
  </si>
  <si>
    <t>IN1920160109</t>
  </si>
  <si>
    <t>7.92% West Bengal Sdl 15-03-2027</t>
  </si>
  <si>
    <t>IN3420160175</t>
  </si>
  <si>
    <t>7.78% West Bengal Sdl 01-03-2027</t>
  </si>
  <si>
    <t>IN3420160167</t>
  </si>
  <si>
    <t>7.61% Tamil Nadu Sdl Red 15-02-2027</t>
  </si>
  <si>
    <t>IN3120160194</t>
  </si>
  <si>
    <t>7.59% Rajasthan Sdl Red 15-02-2027</t>
  </si>
  <si>
    <t>IN2920160412</t>
  </si>
  <si>
    <t>7.74% Tamil Nadu Sdl Red 01-03-2027</t>
  </si>
  <si>
    <t>IN3120161309</t>
  </si>
  <si>
    <t>7.64% Haryana Sdl Red 29-03-2027</t>
  </si>
  <si>
    <t>IN1620160292</t>
  </si>
  <si>
    <t>7.61% Andhra Pradesh Sdl Red 15-02-2027</t>
  </si>
  <si>
    <t>IN1020160439</t>
  </si>
  <si>
    <t>7.59% Haryana Sdl Red 15-02-2027</t>
  </si>
  <si>
    <t>IN1620160268</t>
  </si>
  <si>
    <t>7.59% Bihar Sdl Red 15-02-2027</t>
  </si>
  <si>
    <t>IN1320160162</t>
  </si>
  <si>
    <t>6.72% Kerala Sdl Red 24-03-2027</t>
  </si>
  <si>
    <t>IN2020200290</t>
  </si>
  <si>
    <t>7.62% Uttar Pradesh Sdl 15-02-2027</t>
  </si>
  <si>
    <t>IN3320160317</t>
  </si>
  <si>
    <t>7.85% Tamil Nadu Sdl Red 15-03-2027</t>
  </si>
  <si>
    <t>IN3120161317</t>
  </si>
  <si>
    <t>7.59% Karnataka Sdl Red 29-03-2027</t>
  </si>
  <si>
    <t>IN1920160125</t>
  </si>
  <si>
    <t>7.17% Uttar Pradesh Sdl 11-01-2027</t>
  </si>
  <si>
    <t>IN3320160291</t>
  </si>
  <si>
    <t>7.15% Kerala Sdl Red 11-01-2027</t>
  </si>
  <si>
    <t>IN2020160130</t>
  </si>
  <si>
    <t>7.62% Tamil Nadu Sdl Red 29-03-2027</t>
  </si>
  <si>
    <t>IN3120161424</t>
  </si>
  <si>
    <t>7.57% Gujarat Sdl Red 09-11-2026</t>
  </si>
  <si>
    <t>IN1520220154</t>
  </si>
  <si>
    <t>7.21% West Bengal Sdl 25-01-2027</t>
  </si>
  <si>
    <t>IN3420160142</t>
  </si>
  <si>
    <t>7.14% Andhra Pradesh Sdl Red 11-01-2027</t>
  </si>
  <si>
    <t>IN1020160421</t>
  </si>
  <si>
    <t>Edelweiss Nifty PSU Bond Plus SDL Apr2027 50 50 Index</t>
  </si>
  <si>
    <t>NY PSU BD PL SDL IDX Fund-2027</t>
  </si>
  <si>
    <t>Edelweiss NIFTY PSU Bond Plus SDL Apr 2027 50-50 Index Fund</t>
  </si>
  <si>
    <t>PORTFOLIO STATEMENT OF EDELWEISS NIFTY PSU BOND PLUS SDL APR 2026 50 50 INDEX FUND AS ON MARCH 31, 2024</t>
  </si>
  <si>
    <t>(An open-ended target Maturuty index fund predominantly investing in the constituents of Nifty PSU Bond Plus SDL April 2026 50:50 Index)</t>
  </si>
  <si>
    <t>7.40% National Bank for Agriculture and Rural Development NCD Red 30-01-2026**</t>
  </si>
  <si>
    <t>INE261F08DO9</t>
  </si>
  <si>
    <t>7.58% Power Finance Corporation Ltd Sr 222 NCD Red 15-01-26**</t>
  </si>
  <si>
    <t>INE134E08LZ0</t>
  </si>
  <si>
    <t>7.54% Small Industries Development Bank of India NCD Sr Viii Red 12-01-2026**</t>
  </si>
  <si>
    <t>INE556F08KF5</t>
  </si>
  <si>
    <t>7.10% Export Import Bank of India NCD Red 18-03-2026**</t>
  </si>
  <si>
    <t>INE514E08GA6</t>
  </si>
  <si>
    <t>7.23% Small Industries Development Bank of India NCD Red 09-03-2026**</t>
  </si>
  <si>
    <t>INE556F08KC2</t>
  </si>
  <si>
    <t>7.35% National Thermal Power Corporation Ltd NCD LTD. SR 80 NCD RED 17-04-2026**</t>
  </si>
  <si>
    <t>INE733E08247</t>
  </si>
  <si>
    <t>5.94% Rural Electrification Corporation Ltd LTD. NCD RED 31-01-2026**</t>
  </si>
  <si>
    <t>INE020B08DK6</t>
  </si>
  <si>
    <t>7.54% Housing &amp; Urban Development Corp Ltd NCD Red 11-02-2026**</t>
  </si>
  <si>
    <t>INE031A08855</t>
  </si>
  <si>
    <t>5.85% Rural Electrification Corporation Ltd Ltd NCD Red 20-12-2025**</t>
  </si>
  <si>
    <t>INE020B08DF6</t>
  </si>
  <si>
    <t>7.57% National Bank for Agriculture and Rural Development NCD Sr 23 G Red 19-03-2026**</t>
  </si>
  <si>
    <t>INE261F08DW2</t>
  </si>
  <si>
    <t>9.18% Nuclear Power Corporation NCD Red 23-01-2026**</t>
  </si>
  <si>
    <t>INE206D08188</t>
  </si>
  <si>
    <t>7.11% Small Industries Development Bank of India NCD Red 27-02-2026</t>
  </si>
  <si>
    <t>INE556F08KB4</t>
  </si>
  <si>
    <t>6.18% Mangalore Refinery &amp; Petrochemicals Ltd NCD 29-12-2025**</t>
  </si>
  <si>
    <t>INE103A08043</t>
  </si>
  <si>
    <t>5.81% Rural Electrification Corporation Ltd Ltd. NCD Red 31-12-2025**</t>
  </si>
  <si>
    <t>INE020B08DH2</t>
  </si>
  <si>
    <t>8.18% Export Import Bank of India NCD Red 07-12-2025**</t>
  </si>
  <si>
    <t>INE514E08EU9</t>
  </si>
  <si>
    <t>7.13% NHPC Ltd Aa Strpp A NCD 11-02-2026**</t>
  </si>
  <si>
    <t>INE848E07AY3</t>
  </si>
  <si>
    <t>7.60% Rural Electrification Corporation Ltd NCD Sr 219 Red 27-02-2026</t>
  </si>
  <si>
    <t>INE020B08EF4</t>
  </si>
  <si>
    <t>9.09% Indian Railway Finance Corporation Ltd NCD Red 29-03-2026**</t>
  </si>
  <si>
    <t>INE053F09HM3</t>
  </si>
  <si>
    <t>8.02% Export Import Bank of India NCD Red 20-04-2026**</t>
  </si>
  <si>
    <t>INE514E08FB6</t>
  </si>
  <si>
    <t>8.32% Power Grid Corporation of India Ltd Red 23-12-2025**</t>
  </si>
  <si>
    <t>INE752E07NK9</t>
  </si>
  <si>
    <t>6.89% NHPC Ltd Sr Aa1 Strpp A NCD 11-03-2026**</t>
  </si>
  <si>
    <t>INE848E07BD5</t>
  </si>
  <si>
    <t>7.38% NHPC Ltd Sr Y1 Strpp A NCD 03-01-2026**</t>
  </si>
  <si>
    <t>INE848E07AT3</t>
  </si>
  <si>
    <t>8.14% Nuclear Power Corporation NCD Red 25-03-2026**</t>
  </si>
  <si>
    <t>INE206D08261</t>
  </si>
  <si>
    <t>9.09% Indian Railway Finance Corporation Ltd NCD Red 31-03-2026**</t>
  </si>
  <si>
    <t>INE053F09HN1</t>
  </si>
  <si>
    <t>7.59% Power Finance Corporation Ltd NCD Red 03-11-2025**</t>
  </si>
  <si>
    <t>INE134E08LU1</t>
  </si>
  <si>
    <t>7.59% Small Industries Development Bank of India NCD SR IX RED 10-02-2026**</t>
  </si>
  <si>
    <t>INE556F08KG3</t>
  </si>
  <si>
    <t>8.19% NTPC Ltd NCD Red 15-12-2025**</t>
  </si>
  <si>
    <t>INE733E07JX0</t>
  </si>
  <si>
    <t>6.05% NLC India Ltd NCD Red 12-02-2026**</t>
  </si>
  <si>
    <t>INE589A08035</t>
  </si>
  <si>
    <t>8.85% NHPC Ltd NCD 11-02-2026**</t>
  </si>
  <si>
    <t>INE848E07377</t>
  </si>
  <si>
    <t>8.78% NHPC Ltd NCD Red 11-02-2026**</t>
  </si>
  <si>
    <t>INE848E07468</t>
  </si>
  <si>
    <t>9.25% Power Grid Corporation of India Ltd NCD Red 26-12-2025**</t>
  </si>
  <si>
    <t>INE752E07JL5</t>
  </si>
  <si>
    <t>5.60% INDIAN OIL CORP NCD 23-01-2026**</t>
  </si>
  <si>
    <t>INE242A08494</t>
  </si>
  <si>
    <t>8.38% Karnataka Sdl Red 27-01-2026</t>
  </si>
  <si>
    <t>IN1920150084</t>
  </si>
  <si>
    <t>6.18% Gujarat Sdl Red 31-03-2026</t>
  </si>
  <si>
    <t>IN1520200339</t>
  </si>
  <si>
    <t>8.51% Maharashtra Sdl Red 09-03-2026</t>
  </si>
  <si>
    <t>IN2220150204</t>
  </si>
  <si>
    <t>8.54% Bihar Sdl Red 10-02-2026</t>
  </si>
  <si>
    <t>IN1320150031</t>
  </si>
  <si>
    <t>8.28% Karnataka Sdl Red 06-03-2026</t>
  </si>
  <si>
    <t>IN1920180198</t>
  </si>
  <si>
    <t>8.53% Tamil Nadu Sdl Red 09-03-2026</t>
  </si>
  <si>
    <t>IN3120150211</t>
  </si>
  <si>
    <t>8.38% Tamilnadu Sdl Red 27-01-2026</t>
  </si>
  <si>
    <t>IN3120150187</t>
  </si>
  <si>
    <t>8.67% Karnataka Sdl Red 24-02-2026</t>
  </si>
  <si>
    <t>IN1920150092</t>
  </si>
  <si>
    <t>8.3% Rajasthan Sdl Red 13-01-2026</t>
  </si>
  <si>
    <t>IN2920150223</t>
  </si>
  <si>
    <t>8.76% Madhya Pradesh Sdl Red 24-02-2026</t>
  </si>
  <si>
    <t>IN2120150106</t>
  </si>
  <si>
    <t>8.57% Andhra Pradesh Sdl Red 09-03-2026</t>
  </si>
  <si>
    <t>IN1020150141</t>
  </si>
  <si>
    <t>8.39% Madhya Pradesh Sdl Red 27-01-2026</t>
  </si>
  <si>
    <t>IN2120150098</t>
  </si>
  <si>
    <t>8.48% Rajasthan Sdl Red 10-02-2026</t>
  </si>
  <si>
    <t>IN2920150249</t>
  </si>
  <si>
    <t>8.88% West Bengal Sdl Red 24-02-2026</t>
  </si>
  <si>
    <t>IN3420150150</t>
  </si>
  <si>
    <t>8.60% Bihar Sdl Red 09-03-2026</t>
  </si>
  <si>
    <t>IN1320150056</t>
  </si>
  <si>
    <t>8.39% Uttar Pradesh Sdl 27-01-2026</t>
  </si>
  <si>
    <t>IN3320150367</t>
  </si>
  <si>
    <t>8.27% Tamil Nadu Sdl Red 13-01-2026</t>
  </si>
  <si>
    <t>IN3120150179</t>
  </si>
  <si>
    <t>8.49% Tamil Nadu Sdl Red 10-02-2026</t>
  </si>
  <si>
    <t>IN3120150195</t>
  </si>
  <si>
    <t>8.67% Maharashtra Sdl Red 24-02-2026</t>
  </si>
  <si>
    <t>IN2220150196</t>
  </si>
  <si>
    <t>8.69% Tamil Nadu Sdl Red 24-02-2026</t>
  </si>
  <si>
    <t>IN3120150203</t>
  </si>
  <si>
    <t>8.30% Madhya Pradesh Sdl Red 13-01-2026</t>
  </si>
  <si>
    <t>IN2120150080</t>
  </si>
  <si>
    <t>8.29% Andhra Pradesh Sdl Red 13-01-2026</t>
  </si>
  <si>
    <t>IN1020150117</t>
  </si>
  <si>
    <t>8.00% Gujarat Sdl Red 20-04-2026</t>
  </si>
  <si>
    <t>IN1520160012</t>
  </si>
  <si>
    <t>8.57% West Bengal Sdl Red 09-03-2026</t>
  </si>
  <si>
    <t>IN3420150168</t>
  </si>
  <si>
    <t>8.34% Uttar Pradesh Sdl 13-01-2026</t>
  </si>
  <si>
    <t>IN3320150359</t>
  </si>
  <si>
    <t>8.83% Uttar Pradesh Sdl 24-02-2026</t>
  </si>
  <si>
    <t>IN3320150383</t>
  </si>
  <si>
    <t>8.51% West Bengal Sdl Red 10-02-2026</t>
  </si>
  <si>
    <t>IN3420150143</t>
  </si>
  <si>
    <t>8.53% Uttar Pradesh Sdl 10-02-2026</t>
  </si>
  <si>
    <t>IN3320150375</t>
  </si>
  <si>
    <t>8.72% Andhra Pradesh Sdl Red 24-02-2026</t>
  </si>
  <si>
    <t>IN1020150133</t>
  </si>
  <si>
    <t>8.40% West Bengal Sdl Red 27-01-2026</t>
  </si>
  <si>
    <t>IN3420150135</t>
  </si>
  <si>
    <t>8.38% Haryana Sdl Red 27-01-2026</t>
  </si>
  <si>
    <t>IN1620150129</t>
  </si>
  <si>
    <t>8.36% Maharashtra Sdl Red 27-01-2026</t>
  </si>
  <si>
    <t>IN2220150170</t>
  </si>
  <si>
    <t>8.82% Bihar Sdl Red 24-02-2026</t>
  </si>
  <si>
    <t>IN1320150049</t>
  </si>
  <si>
    <t>8.55% Rajasthan Sdl Red 09-03-2026</t>
  </si>
  <si>
    <t>IN2920150264</t>
  </si>
  <si>
    <t>8.47% Maharashtra Sdl Red 10-02-2026</t>
  </si>
  <si>
    <t>IN2220150188</t>
  </si>
  <si>
    <t>8.38% Rajasthan Sdl Red 27-01-2026</t>
  </si>
  <si>
    <t>IN2920150231</t>
  </si>
  <si>
    <t>8.39% Andhra Pradesh Sdl Red 27-01-2026</t>
  </si>
  <si>
    <t>IN1020150125</t>
  </si>
  <si>
    <t>8.15% Maharashtra Sdl Red 26-11-2025</t>
  </si>
  <si>
    <t>IN2220150139</t>
  </si>
  <si>
    <t>7.90% Rajasthan Sdl Red 08-04-2026</t>
  </si>
  <si>
    <t>IN2920200028</t>
  </si>
  <si>
    <t>8.25% Maharashtra Sdl Red 13-01-2026</t>
  </si>
  <si>
    <t>IN2220150162</t>
  </si>
  <si>
    <t>8.27% Karnataka Sdl Red 13-01-2026</t>
  </si>
  <si>
    <t>IN1920150076</t>
  </si>
  <si>
    <t>8.46% Gujarat Sdl Red 10-02-2026</t>
  </si>
  <si>
    <t>IN1520150120</t>
  </si>
  <si>
    <t>8.09% Rajasthan Sdl Red 23-03-2026</t>
  </si>
  <si>
    <t>IN2920150363</t>
  </si>
  <si>
    <t>8.09% Andhra Pradesh Sdl Red 23-03-2026</t>
  </si>
  <si>
    <t>IN1020150158</t>
  </si>
  <si>
    <t>7.96% Tamil Nadu Sdl Red 27-04-2026</t>
  </si>
  <si>
    <t>IN3120160020</t>
  </si>
  <si>
    <t>7.96% Gujarat Sdl Red 27-04-2026</t>
  </si>
  <si>
    <t>IN1520160020</t>
  </si>
  <si>
    <t>6.70% Andhra Pradesh Sdl Red 22-04-2026</t>
  </si>
  <si>
    <t>IN1020200078</t>
  </si>
  <si>
    <t>Edelweiss Nifty PSU Bond Plus SDL Apr2026 50 50 Index Fund</t>
  </si>
  <si>
    <t>NY PSU BD PL SDL IDX Fund-2026</t>
  </si>
  <si>
    <t>Edelweiss NIFTY PSU Bond Plus SDL Apr 2026 50-50 Index Fund</t>
  </si>
  <si>
    <t>PORTFOLIO STATEMENT OF EDELWEISS OVERNIGHT FUND AS ON MARCH 31, 2024</t>
  </si>
  <si>
    <t>(An open-ended debt scheme investing in overnight instruments.)</t>
  </si>
  <si>
    <t>91 Days Tbill Red 25-04-2024</t>
  </si>
  <si>
    <t>IN002023X443</t>
  </si>
  <si>
    <t>EDELWEISS OVERNIGHT FUND</t>
  </si>
  <si>
    <t>Overnight Fund</t>
  </si>
  <si>
    <t>Direct Plan Daily IDCW Option</t>
  </si>
  <si>
    <t>Regular Annual IDCW Option</t>
  </si>
  <si>
    <t>Regular Daily IDCW Option</t>
  </si>
  <si>
    <t>Unclaimed IDCW less than 3 yrs</t>
  </si>
  <si>
    <t>Unclaimed IDCW more than 3 yrs</t>
  </si>
  <si>
    <t>Unclaimed Redemption less than 3 yrs</t>
  </si>
  <si>
    <t>Unclaimed Redemption more than 3 yrs</t>
  </si>
  <si>
    <t>Direct Daily IDCW</t>
  </si>
  <si>
    <t>Direct Monthly IDCW</t>
  </si>
  <si>
    <t>Regular Daily IDCW</t>
  </si>
  <si>
    <t>Regular Fortnightly IDCW</t>
  </si>
  <si>
    <t>Regular Monthly IDCW</t>
  </si>
  <si>
    <t>Regular Weekly IDCW</t>
  </si>
  <si>
    <t>Edelweiss Overnight Fund</t>
  </si>
  <si>
    <t>PORTFOLIO STATEMENT OF EDELWEISS ARBITRAGE FUND AS ON MARCH 31, 2024</t>
  </si>
  <si>
    <t>(An open ended scheme investing in arbitrage opportunities)</t>
  </si>
  <si>
    <t>(a)Listed / Awaiting listing on Stock Exchanges</t>
  </si>
  <si>
    <t>HDFC Bank Ltd.</t>
  </si>
  <si>
    <t>INE040A01034</t>
  </si>
  <si>
    <t>Banks</t>
  </si>
  <si>
    <t>Reliance Industries Ltd.</t>
  </si>
  <si>
    <t>INE002A01018</t>
  </si>
  <si>
    <t>Petroleum Products</t>
  </si>
  <si>
    <t>Adani Enterprises Ltd.</t>
  </si>
  <si>
    <t>INE423A01024</t>
  </si>
  <si>
    <t>Metals &amp; Minerals Trading</t>
  </si>
  <si>
    <t>Coal India Ltd.</t>
  </si>
  <si>
    <t>INE522F01014</t>
  </si>
  <si>
    <t>Consumable Fuels</t>
  </si>
  <si>
    <t>Oil &amp; Natural Gas Corporation Ltd.</t>
  </si>
  <si>
    <t>INE213A01029</t>
  </si>
  <si>
    <t>Oil</t>
  </si>
  <si>
    <t>NTPC Ltd.</t>
  </si>
  <si>
    <t>INE733E01010</t>
  </si>
  <si>
    <t>Power</t>
  </si>
  <si>
    <t>Bank of Baroda</t>
  </si>
  <si>
    <t>INE028A01039</t>
  </si>
  <si>
    <t>IndusInd Bank Ltd.</t>
  </si>
  <si>
    <t>INE095A01012</t>
  </si>
  <si>
    <t>REC Ltd.</t>
  </si>
  <si>
    <t>INE020B01018</t>
  </si>
  <si>
    <t>Finance</t>
  </si>
  <si>
    <t>Hindustan Aeronautics Ltd.</t>
  </si>
  <si>
    <t>INE066F01020</t>
  </si>
  <si>
    <t>Aerospace &amp; Defense</t>
  </si>
  <si>
    <t>Steel Authority of India Ltd.</t>
  </si>
  <si>
    <t>INE114A01011</t>
  </si>
  <si>
    <t>Ferrous Metals</t>
  </si>
  <si>
    <t>State Bank of India</t>
  </si>
  <si>
    <t>INE062A01020</t>
  </si>
  <si>
    <t>Indus Towers Ltd.</t>
  </si>
  <si>
    <t>INE121J01017</t>
  </si>
  <si>
    <t>Telecom - Services</t>
  </si>
  <si>
    <t>Tata Steel Ltd.</t>
  </si>
  <si>
    <t>INE081A01020</t>
  </si>
  <si>
    <t>Power Finance Corporation Ltd.</t>
  </si>
  <si>
    <t>INE134E01011</t>
  </si>
  <si>
    <t>The Federal Bank Ltd.</t>
  </si>
  <si>
    <t>INE171A01029</t>
  </si>
  <si>
    <t>Vedanta Ltd.</t>
  </si>
  <si>
    <t>INE205A01025</t>
  </si>
  <si>
    <t>Diversified Metals</t>
  </si>
  <si>
    <t>Zee Entertainment Enterprises Ltd.</t>
  </si>
  <si>
    <t>INE256A01028</t>
  </si>
  <si>
    <t>Entertainment</t>
  </si>
  <si>
    <t>Coforge Ltd.</t>
  </si>
  <si>
    <t>INE591G01017</t>
  </si>
  <si>
    <t>IT - Software</t>
  </si>
  <si>
    <t>Bharti Airtel Ltd.</t>
  </si>
  <si>
    <t>INE397D01024</t>
  </si>
  <si>
    <t>National Aluminium Company Ltd.</t>
  </si>
  <si>
    <t>INE139A01034</t>
  </si>
  <si>
    <t>Non - Ferrous Metals</t>
  </si>
  <si>
    <t>Larsen &amp; Toubro Ltd.</t>
  </si>
  <si>
    <t>INE018A01030</t>
  </si>
  <si>
    <t>Construction</t>
  </si>
  <si>
    <t>Hindustan Petroleum Corporation Ltd.</t>
  </si>
  <si>
    <t>INE094A01015</t>
  </si>
  <si>
    <t>Indian Railway Catering &amp;Tou. Corp. Ltd.</t>
  </si>
  <si>
    <t>INE335Y01020</t>
  </si>
  <si>
    <t>Leisure Services</t>
  </si>
  <si>
    <t>Tata Consultancy Services Ltd.</t>
  </si>
  <si>
    <t>INE467B01029</t>
  </si>
  <si>
    <t>Vodafone Idea Ltd.</t>
  </si>
  <si>
    <t>INE669E01016</t>
  </si>
  <si>
    <t>HDFC Life Insurance Company Ltd.</t>
  </si>
  <si>
    <t>INE795G01014</t>
  </si>
  <si>
    <t>Insurance</t>
  </si>
  <si>
    <t>Bharat Heavy Electricals Ltd.</t>
  </si>
  <si>
    <t>INE257A01026</t>
  </si>
  <si>
    <t>Electrical Equipment</t>
  </si>
  <si>
    <t>GMR Airports Infrastructure Ltd.</t>
  </si>
  <si>
    <t>INE776C01039</t>
  </si>
  <si>
    <t>Transport Infrastructure</t>
  </si>
  <si>
    <t>Samvardhana Motherson International Ltd.</t>
  </si>
  <si>
    <t>INE775A01035</t>
  </si>
  <si>
    <t>Auto Components</t>
  </si>
  <si>
    <t>Divi's Laboratories Ltd.</t>
  </si>
  <si>
    <t>INE361B01024</t>
  </si>
  <si>
    <t>Pharmaceuticals &amp; Biotechnology</t>
  </si>
  <si>
    <t>ITC Ltd.</t>
  </si>
  <si>
    <t>INE154A01025</t>
  </si>
  <si>
    <t>Diversified FMCG</t>
  </si>
  <si>
    <t>RBL Bank Ltd.</t>
  </si>
  <si>
    <t>INE976G01028</t>
  </si>
  <si>
    <t>JSW Steel Ltd.</t>
  </si>
  <si>
    <t>INE019A01038</t>
  </si>
  <si>
    <t>Bandhan Bank Ltd.</t>
  </si>
  <si>
    <t>INE545U01014</t>
  </si>
  <si>
    <t>Aurobindo Pharma Ltd.</t>
  </si>
  <si>
    <t>INE406A01037</t>
  </si>
  <si>
    <t>Bharat Petroleum Corporation Ltd.</t>
  </si>
  <si>
    <t>INE029A01011</t>
  </si>
  <si>
    <t>GAIL (India) Ltd.</t>
  </si>
  <si>
    <t>INE129A01019</t>
  </si>
  <si>
    <t>Gas</t>
  </si>
  <si>
    <t>Hindustan Unilever Ltd.</t>
  </si>
  <si>
    <t>INE030A01027</t>
  </si>
  <si>
    <t>Hindustan Copper Ltd.</t>
  </si>
  <si>
    <t>INE531E01026</t>
  </si>
  <si>
    <t>The Ramco Cements Ltd.</t>
  </si>
  <si>
    <t>INE331A01037</t>
  </si>
  <si>
    <t>Cement &amp; Cement Products</t>
  </si>
  <si>
    <t>Bharat Electronics Ltd.</t>
  </si>
  <si>
    <t>INE263A01024</t>
  </si>
  <si>
    <t>Cummins India Ltd.</t>
  </si>
  <si>
    <t>INE298A01020</t>
  </si>
  <si>
    <t>Industrial Products</t>
  </si>
  <si>
    <t>Sun TV Network Ltd.</t>
  </si>
  <si>
    <t>INE424H01027</t>
  </si>
  <si>
    <t>Tata Consumer Products Ltd.</t>
  </si>
  <si>
    <t>INE192A01025</t>
  </si>
  <si>
    <t>Agricultural Food &amp; other Products</t>
  </si>
  <si>
    <t>Multi Commodity Exchange Of India Ltd.</t>
  </si>
  <si>
    <t>INE745G01035</t>
  </si>
  <si>
    <t>Capital Markets</t>
  </si>
  <si>
    <t>Dr. Lal Path Labs Ltd.</t>
  </si>
  <si>
    <t>INE600L01024</t>
  </si>
  <si>
    <t>Healthcare Services</t>
  </si>
  <si>
    <t>Dixon Technologies (India) Ltd.</t>
  </si>
  <si>
    <t>INE935N01020</t>
  </si>
  <si>
    <t>Consumer Durables</t>
  </si>
  <si>
    <t>Aditya Birla Fashion and Retail Ltd.</t>
  </si>
  <si>
    <t>INE647O01011</t>
  </si>
  <si>
    <t>Retailing</t>
  </si>
  <si>
    <t>TVS Motor Company Ltd.</t>
  </si>
  <si>
    <t>INE494B01023</t>
  </si>
  <si>
    <t>Automobiles</t>
  </si>
  <si>
    <t>Alkem Laboratories Ltd.</t>
  </si>
  <si>
    <t>INE540L01014</t>
  </si>
  <si>
    <t>Ultratech Cement Ltd.</t>
  </si>
  <si>
    <t>INE481G01011</t>
  </si>
  <si>
    <t>Punjab National Bank</t>
  </si>
  <si>
    <t>INE160A01022</t>
  </si>
  <si>
    <t>Voltas Ltd.</t>
  </si>
  <si>
    <t>INE226A01021</t>
  </si>
  <si>
    <t>Mphasis Ltd.</t>
  </si>
  <si>
    <t>INE356A01018</t>
  </si>
  <si>
    <t>Indian Oil Corporation Ltd.</t>
  </si>
  <si>
    <t>INE242A01010</t>
  </si>
  <si>
    <t>Kotak Mahindra Bank Ltd.</t>
  </si>
  <si>
    <t>INE237A01028</t>
  </si>
  <si>
    <t>Cipla Ltd.</t>
  </si>
  <si>
    <t>INE059A01026</t>
  </si>
  <si>
    <t>IDFC Ltd.</t>
  </si>
  <si>
    <t>INE043D01016</t>
  </si>
  <si>
    <t>Aarti Industries Ltd.</t>
  </si>
  <si>
    <t>INE769A01020</t>
  </si>
  <si>
    <t>Chemicals &amp; Petrochemicals</t>
  </si>
  <si>
    <t>Adani Ports &amp; Special Economic Zone Ltd.</t>
  </si>
  <si>
    <t>INE742F01042</t>
  </si>
  <si>
    <t>Axis Bank Ltd.</t>
  </si>
  <si>
    <t>INE238A01034</t>
  </si>
  <si>
    <t>Mahindra &amp; Mahindra Ltd.</t>
  </si>
  <si>
    <t>INE101A01026</t>
  </si>
  <si>
    <t>PVR Inox Ltd.</t>
  </si>
  <si>
    <t>INE191H01014</t>
  </si>
  <si>
    <t>Tech Mahindra Ltd.</t>
  </si>
  <si>
    <t>INE669C01036</t>
  </si>
  <si>
    <t>Cholamandalam Investment &amp; Finance Company Ltd.</t>
  </si>
  <si>
    <t>INE121A01024</t>
  </si>
  <si>
    <t>Manappuram Finance Ltd.</t>
  </si>
  <si>
    <t>INE522D01027</t>
  </si>
  <si>
    <t>SBI Life Insurance Company Ltd.</t>
  </si>
  <si>
    <t>INE123W01016</t>
  </si>
  <si>
    <t>Ashok Leyland Ltd.</t>
  </si>
  <si>
    <t>INE208A01029</t>
  </si>
  <si>
    <t>Agricultural, Commercial &amp; Construction Vehicles</t>
  </si>
  <si>
    <t>Deepak Nitrite Ltd.</t>
  </si>
  <si>
    <t>INE288B01029</t>
  </si>
  <si>
    <t>Escorts Kubota Ltd.</t>
  </si>
  <si>
    <t>INE042A01014</t>
  </si>
  <si>
    <t>Indian Energy Exchange Ltd.</t>
  </si>
  <si>
    <t>INE022Q01020</t>
  </si>
  <si>
    <t>Glenmark Pharmaceuticals Ltd.</t>
  </si>
  <si>
    <t>INE935A01035</t>
  </si>
  <si>
    <t>Tata Communications Ltd.</t>
  </si>
  <si>
    <t>INE151A01013</t>
  </si>
  <si>
    <t>Oracle Financial Services Software Ltd.</t>
  </si>
  <si>
    <t>INE881D01027</t>
  </si>
  <si>
    <t>InterGlobe Aviation Ltd.</t>
  </si>
  <si>
    <t>INE646L01027</t>
  </si>
  <si>
    <t>Transport Services</t>
  </si>
  <si>
    <t>UPL Ltd.</t>
  </si>
  <si>
    <t>INE628A01036</t>
  </si>
  <si>
    <t>Fertilizers &amp; Agrochemicals</t>
  </si>
  <si>
    <t>Container Corporation Of India Ltd.</t>
  </si>
  <si>
    <t>INE111A01025</t>
  </si>
  <si>
    <t>L&amp;T Technology Services Ltd.</t>
  </si>
  <si>
    <t>INE010V01017</t>
  </si>
  <si>
    <t>IT - Services</t>
  </si>
  <si>
    <t>ABB India Ltd.</t>
  </si>
  <si>
    <t>INE117A01022</t>
  </si>
  <si>
    <t>Eicher Motors Ltd.</t>
  </si>
  <si>
    <t>INE066A01021</t>
  </si>
  <si>
    <t>Polycab India Ltd.</t>
  </si>
  <si>
    <t>INE455K01017</t>
  </si>
  <si>
    <t>Piramal Enterprises Ltd.</t>
  </si>
  <si>
    <t>INE140A01024</t>
  </si>
  <si>
    <t>JK Cement Ltd.</t>
  </si>
  <si>
    <t>INE823G01014</t>
  </si>
  <si>
    <t>LIC Housing Finance Ltd.</t>
  </si>
  <si>
    <t>INE115A01026</t>
  </si>
  <si>
    <t>Bajaj Finance Ltd.</t>
  </si>
  <si>
    <t>INE296A01024</t>
  </si>
  <si>
    <t>SRF Ltd.</t>
  </si>
  <si>
    <t>INE647A01010</t>
  </si>
  <si>
    <t>Dalmia Bharat Ltd.</t>
  </si>
  <si>
    <t>INE00R701025</t>
  </si>
  <si>
    <t>Ambuja Cements Ltd.</t>
  </si>
  <si>
    <t>INE079A01024</t>
  </si>
  <si>
    <t>Balkrishna Industries Ltd.</t>
  </si>
  <si>
    <t>INE787D01026</t>
  </si>
  <si>
    <t>DLF Ltd.</t>
  </si>
  <si>
    <t>INE271C01023</t>
  </si>
  <si>
    <t>Realty</t>
  </si>
  <si>
    <t>Tata Motors Ltd.</t>
  </si>
  <si>
    <t>INE155A01022</t>
  </si>
  <si>
    <t>ACC Ltd.</t>
  </si>
  <si>
    <t>INE012A01025</t>
  </si>
  <si>
    <t>NMDC Ltd.</t>
  </si>
  <si>
    <t>INE584A01023</t>
  </si>
  <si>
    <t>Minerals &amp; Mining</t>
  </si>
  <si>
    <t>United Breweries Ltd.</t>
  </si>
  <si>
    <t>INE686F01025</t>
  </si>
  <si>
    <t>Beverages</t>
  </si>
  <si>
    <t>Power Grid Corporation of India Ltd.</t>
  </si>
  <si>
    <t>INE752E01010</t>
  </si>
  <si>
    <t>Bosch Ltd.</t>
  </si>
  <si>
    <t>INE323A01026</t>
  </si>
  <si>
    <t>Mahindra &amp; Mahindra Financial Services Ltd</t>
  </si>
  <si>
    <t>INE774D01024</t>
  </si>
  <si>
    <t>Max Financial Services Ltd.</t>
  </si>
  <si>
    <t>INE180A01020</t>
  </si>
  <si>
    <t>Canara Bank</t>
  </si>
  <si>
    <t>INE476A01014</t>
  </si>
  <si>
    <t>The India Cements Ltd.</t>
  </si>
  <si>
    <t>INE383A01012</t>
  </si>
  <si>
    <t>Apollo Tyres Ltd.</t>
  </si>
  <si>
    <t>INE438A01022</t>
  </si>
  <si>
    <t>L&amp;T Finance Holdings Ltd.</t>
  </si>
  <si>
    <t>INE498L01015</t>
  </si>
  <si>
    <t>AU Small Finance Bank Ltd.</t>
  </si>
  <si>
    <t>INE949L01017</t>
  </si>
  <si>
    <t>Abbott India Ltd.</t>
  </si>
  <si>
    <t>INE358A01014</t>
  </si>
  <si>
    <t>Titan Company Ltd.</t>
  </si>
  <si>
    <t>INE280A01028</t>
  </si>
  <si>
    <t>ICICI Prudential Life Insurance Co Ltd.</t>
  </si>
  <si>
    <t>INE726G01019</t>
  </si>
  <si>
    <t>Apollo Hospitals Enterprise Ltd.</t>
  </si>
  <si>
    <t>INE437A01024</t>
  </si>
  <si>
    <t>Petronet LNG Ltd.</t>
  </si>
  <si>
    <t>INE347G01014</t>
  </si>
  <si>
    <t>Infosys Ltd.</t>
  </si>
  <si>
    <t>INE009A01021</t>
  </si>
  <si>
    <t>Birlasoft Ltd.</t>
  </si>
  <si>
    <t>INE836A01035</t>
  </si>
  <si>
    <t>Hindalco Industries Ltd.</t>
  </si>
  <si>
    <t>INE038A01020</t>
  </si>
  <si>
    <t>Shree Cement Ltd.</t>
  </si>
  <si>
    <t>INE070A01015</t>
  </si>
  <si>
    <t>ICICI Bank Ltd.</t>
  </si>
  <si>
    <t>INE090A01021</t>
  </si>
  <si>
    <t>Navin Fluorine International Ltd.</t>
  </si>
  <si>
    <t>INE048G01026</t>
  </si>
  <si>
    <t>Astral Ltd.</t>
  </si>
  <si>
    <t>INE006I01046</t>
  </si>
  <si>
    <t>Siemens Ltd.</t>
  </si>
  <si>
    <t>INE003A01024</t>
  </si>
  <si>
    <t>Hero MotoCorp Ltd.</t>
  </si>
  <si>
    <t>INE158A01026</t>
  </si>
  <si>
    <t>Shriram Finance Ltd.</t>
  </si>
  <si>
    <t>INE721A01013</t>
  </si>
  <si>
    <t>Trent Ltd.</t>
  </si>
  <si>
    <t>INE849A01020</t>
  </si>
  <si>
    <t>Wipro Ltd.</t>
  </si>
  <si>
    <t>INE075A01022</t>
  </si>
  <si>
    <t>Gujarat Narmada Valley Fert &amp; Chem Ltd.</t>
  </si>
  <si>
    <t>INE113A01013</t>
  </si>
  <si>
    <t>Mahanagar Gas Ltd.</t>
  </si>
  <si>
    <t>INE002S01010</t>
  </si>
  <si>
    <t>Persistent Systems Ltd.</t>
  </si>
  <si>
    <t>INE262H01021</t>
  </si>
  <si>
    <t>Exide Industries Ltd.</t>
  </si>
  <si>
    <t>INE302A01020</t>
  </si>
  <si>
    <t>SBI Cards &amp; Payment Services Ltd.</t>
  </si>
  <si>
    <t>INE018E01016</t>
  </si>
  <si>
    <t>Jubilant Foodworks Ltd.</t>
  </si>
  <si>
    <t>INE797F01020</t>
  </si>
  <si>
    <t>Aditya Birla Capital Ltd.</t>
  </si>
  <si>
    <t>INE674K01013</t>
  </si>
  <si>
    <t>Atul Ltd.</t>
  </si>
  <si>
    <t>INE100A01010</t>
  </si>
  <si>
    <t>ICICI Lombard General Insurance Co. Ltd.</t>
  </si>
  <si>
    <t>INE765G01017</t>
  </si>
  <si>
    <t>Biocon Ltd.</t>
  </si>
  <si>
    <t>INE376G01013</t>
  </si>
  <si>
    <t>Crompton Greaves Cons Electrical Ltd.</t>
  </si>
  <si>
    <t>INE299U01018</t>
  </si>
  <si>
    <t>LTIMindtree Ltd.</t>
  </si>
  <si>
    <t>INE214T01019</t>
  </si>
  <si>
    <t>Tata Power Company Ltd.</t>
  </si>
  <si>
    <t>INE245A01021</t>
  </si>
  <si>
    <t>Lupin Ltd.</t>
  </si>
  <si>
    <t>INE326A01037</t>
  </si>
  <si>
    <t>Bata India Ltd.</t>
  </si>
  <si>
    <t>INE176A01028</t>
  </si>
  <si>
    <t>Pidilite Industries Ltd.</t>
  </si>
  <si>
    <t>INE318A01026</t>
  </si>
  <si>
    <t>Bajaj Finserv Ltd.</t>
  </si>
  <si>
    <t>INE918I01026</t>
  </si>
  <si>
    <t>Dabur India Ltd.</t>
  </si>
  <si>
    <t>INE016A01026</t>
  </si>
  <si>
    <t>Personal Products</t>
  </si>
  <si>
    <t>Can Fin Homes Ltd.</t>
  </si>
  <si>
    <t>INE477A01020</t>
  </si>
  <si>
    <t>Sun Pharmaceutical Industries Ltd.</t>
  </si>
  <si>
    <t>INE044A01036</t>
  </si>
  <si>
    <t>Chambal Fertilizers &amp; Chemicals Ltd.</t>
  </si>
  <si>
    <t>INE085A01013</t>
  </si>
  <si>
    <t>Gujarat Gas Ltd.</t>
  </si>
  <si>
    <t>INE844O01030</t>
  </si>
  <si>
    <t>Coromandel International Ltd.</t>
  </si>
  <si>
    <t>INE169A01031</t>
  </si>
  <si>
    <t>Zydus Lifesciences Ltd.</t>
  </si>
  <si>
    <t>INE010B01027</t>
  </si>
  <si>
    <t>The Indian Hotels Company Ltd.</t>
  </si>
  <si>
    <t>INE053A01029</t>
  </si>
  <si>
    <t>City Union Bank Ltd.</t>
  </si>
  <si>
    <t>INE491A01021</t>
  </si>
  <si>
    <t>Nestle India Ltd.</t>
  </si>
  <si>
    <t>INE239A01024</t>
  </si>
  <si>
    <t>Food Products</t>
  </si>
  <si>
    <t>IDFC First Bank Ltd.</t>
  </si>
  <si>
    <t>INE092T01019</t>
  </si>
  <si>
    <t>HCL Technologies Ltd.</t>
  </si>
  <si>
    <t>INE860A01027</t>
  </si>
  <si>
    <t>Jindal Steel &amp; Power Ltd.</t>
  </si>
  <si>
    <t>INE749A01030</t>
  </si>
  <si>
    <t>Asian Paints Ltd.</t>
  </si>
  <si>
    <t>INE021A01026</t>
  </si>
  <si>
    <t>Godrej Properties Ltd.</t>
  </si>
  <si>
    <t>INE484J01027</t>
  </si>
  <si>
    <t>Marico Ltd.</t>
  </si>
  <si>
    <t>INE196A01026</t>
  </si>
  <si>
    <t>Syngene International Ltd.</t>
  </si>
  <si>
    <t>INE398R01022</t>
  </si>
  <si>
    <t>Balrampur Chini Mills Ltd.</t>
  </si>
  <si>
    <t>INE119A01028</t>
  </si>
  <si>
    <t>Oberoi Realty Ltd.</t>
  </si>
  <si>
    <t>INE093I01010</t>
  </si>
  <si>
    <t>Havells India Ltd.</t>
  </si>
  <si>
    <t>INE176B01034</t>
  </si>
  <si>
    <t>Bharat Forge Ltd.</t>
  </si>
  <si>
    <t>INE465A01025</t>
  </si>
  <si>
    <t>Godrej Consumer Products Ltd.</t>
  </si>
  <si>
    <t>INE102D01028</t>
  </si>
  <si>
    <t>Torrent Pharmaceuticals Ltd.</t>
  </si>
  <si>
    <t>INE685A01028</t>
  </si>
  <si>
    <t>P I INDUSTRIES LIMITED</t>
  </si>
  <si>
    <t>INE603J01030</t>
  </si>
  <si>
    <t>United Spirits Ltd.</t>
  </si>
  <si>
    <t>INE854D01024</t>
  </si>
  <si>
    <t>Dr. Reddy's Laboratories Ltd.</t>
  </si>
  <si>
    <t>INE089A01023</t>
  </si>
  <si>
    <t>Indiamart Intermesh Ltd.</t>
  </si>
  <si>
    <t>INE933S01016</t>
  </si>
  <si>
    <t>Page Industries Ltd.</t>
  </si>
  <si>
    <t>INE761H01022</t>
  </si>
  <si>
    <t>Textiles &amp; Apparels</t>
  </si>
  <si>
    <t>Info Edge (India) Ltd.</t>
  </si>
  <si>
    <t>INE663F01024</t>
  </si>
  <si>
    <t>(b) Unlisted</t>
  </si>
  <si>
    <t>Derivatives</t>
  </si>
  <si>
    <t>(a) Index/Stock Future</t>
  </si>
  <si>
    <t>Info Edge (India) Ltd.25/04/2024</t>
  </si>
  <si>
    <t>Page Industries Ltd.25/04/2024</t>
  </si>
  <si>
    <t>Indiamart Intermesh Ltd.25/04/2024</t>
  </si>
  <si>
    <t>Dr. Reddy's Laboratories Ltd.25/04/2024</t>
  </si>
  <si>
    <t>United Spirits Ltd.25/04/2024</t>
  </si>
  <si>
    <t>P I INDUSTRIES LIMITED25/04/2024</t>
  </si>
  <si>
    <t>Torrent Pharmaceuticals Ltd.25/04/2024</t>
  </si>
  <si>
    <t>Godrej Consumer Products Ltd.25/04/2024</t>
  </si>
  <si>
    <t>Bharat Forge Ltd.25/04/2024</t>
  </si>
  <si>
    <t>Havells India Ltd.25/04/2024</t>
  </si>
  <si>
    <t>Oberoi Realty Ltd.25/04/2024</t>
  </si>
  <si>
    <t>Balrampur Chini Mills Ltd.25/04/2024</t>
  </si>
  <si>
    <t>Syngene International Ltd.25/04/2024</t>
  </si>
  <si>
    <t>Marico Ltd.25/04/2024</t>
  </si>
  <si>
    <t>Godrej Properties Ltd.25/04/2024</t>
  </si>
  <si>
    <t>Asian Paints Ltd.25/04/2024</t>
  </si>
  <si>
    <t>Jindal Steel &amp; Power Ltd.25/04/2024</t>
  </si>
  <si>
    <t>HCL Technologies Ltd.25/04/2024</t>
  </si>
  <si>
    <t>IDFC First Bank Ltd.25/04/2024</t>
  </si>
  <si>
    <t>Nestle India Ltd.25/04/2024</t>
  </si>
  <si>
    <t>City Union Bank Ltd.25/04/2024</t>
  </si>
  <si>
    <t>The Indian Hotels Company Ltd.25/04/2024</t>
  </si>
  <si>
    <t>Zydus Lifesciences Ltd.25/04/2024</t>
  </si>
  <si>
    <t>Coromandel International Ltd.25/04/2024</t>
  </si>
  <si>
    <t>Gujarat Gas Ltd.25/04/2024</t>
  </si>
  <si>
    <t>Chambal Fertilizers &amp; Chemicals Ltd.25/04/2024</t>
  </si>
  <si>
    <t>Sun Pharmaceutical Industries Ltd.25/04/2024</t>
  </si>
  <si>
    <t>Can Fin Homes Ltd.25/04/2024</t>
  </si>
  <si>
    <t>Dabur India Ltd.25/04/2024</t>
  </si>
  <si>
    <t>Bajaj Finserv Ltd.25/04/2024</t>
  </si>
  <si>
    <t>Pidilite Industries Ltd.25/04/2024</t>
  </si>
  <si>
    <t>Bata India Ltd.25/04/2024</t>
  </si>
  <si>
    <t>Lupin Ltd.25/04/2024</t>
  </si>
  <si>
    <t>Tata Power Company Ltd.25/04/2024</t>
  </si>
  <si>
    <t>LTIMindtree Ltd.25/04/2024</t>
  </si>
  <si>
    <t>Crompton Greaves Cons Electrical Ltd.25/04/2024</t>
  </si>
  <si>
    <t>Biocon Ltd.25/04/2024</t>
  </si>
  <si>
    <t>ICICI Lombard General Insurance Co. Ltd.25/04/2024</t>
  </si>
  <si>
    <t>Atul Ltd.25/04/2024</t>
  </si>
  <si>
    <t>Jubilant Foodworks Ltd.25/04/2024</t>
  </si>
  <si>
    <t>Aditya Birla Capital Ltd.25/04/2024</t>
  </si>
  <si>
    <t>SBI Cards &amp; Payment Services Ltd.25/04/2024</t>
  </si>
  <si>
    <t>Exide Industries Ltd.25/04/2024</t>
  </si>
  <si>
    <t>Persistent Systems Ltd.25/04/2024</t>
  </si>
  <si>
    <t>Mahanagar Gas Ltd.25/04/2024</t>
  </si>
  <si>
    <t>Gujarat Narmada Valley Fert &amp; Chem Ltd.25/04/2024</t>
  </si>
  <si>
    <t>Wipro Ltd.25/04/2024</t>
  </si>
  <si>
    <t>Trent Ltd.25/04/2024</t>
  </si>
  <si>
    <t>Shriram Finance Ltd.25/04/2024</t>
  </si>
  <si>
    <t>Hero MotoCorp Ltd.25/04/2024</t>
  </si>
  <si>
    <t>Siemens Ltd.25/04/2024</t>
  </si>
  <si>
    <t>Astral Ltd.25/04/2024</t>
  </si>
  <si>
    <t>Navin Fluorine International Ltd.25/04/2024</t>
  </si>
  <si>
    <t>ICICI Bank Ltd.25/04/2024</t>
  </si>
  <si>
    <t>Shree Cement Ltd.25/04/2024</t>
  </si>
  <si>
    <t>Hindalco Industries Ltd.25/04/2024</t>
  </si>
  <si>
    <t>Birlasoft Ltd.25/04/2024</t>
  </si>
  <si>
    <t>Infosys Ltd.25/04/2024</t>
  </si>
  <si>
    <t>Petronet LNG Ltd.25/04/2024</t>
  </si>
  <si>
    <t>Apollo Hospitals Enterprise Ltd.25/04/2024</t>
  </si>
  <si>
    <t>ICICI Prudential Life Insurance Co Ltd.25/04/2024</t>
  </si>
  <si>
    <t>Titan Company Ltd.25/04/2024</t>
  </si>
  <si>
    <t>Abbott India Ltd.25/04/2024</t>
  </si>
  <si>
    <t>AU Small Finance Bank Ltd.25/04/2024</t>
  </si>
  <si>
    <t>L&amp;T Finance Holdings Ltd.25/04/2024</t>
  </si>
  <si>
    <t>Apollo Tyres Ltd.25/04/2024</t>
  </si>
  <si>
    <t>The India Cements Ltd.25/04/2024</t>
  </si>
  <si>
    <t>Canara Bank25/04/2024</t>
  </si>
  <si>
    <t>Max Financial Services Ltd.25/04/2024</t>
  </si>
  <si>
    <t>Mahindra &amp; Mahindra Financial Services Ltd25/04/2024</t>
  </si>
  <si>
    <t>Bosch Ltd.25/04/2024</t>
  </si>
  <si>
    <t>Power Grid Corporation of India Ltd.25/04/2024</t>
  </si>
  <si>
    <t>United Breweries Ltd.25/04/2024</t>
  </si>
  <si>
    <t>NMDC Ltd.25/04/2024</t>
  </si>
  <si>
    <t>ACC Ltd.25/04/2024</t>
  </si>
  <si>
    <t>DLF Ltd.25/04/2024</t>
  </si>
  <si>
    <t>Tata Motors Ltd.25/04/2024</t>
  </si>
  <si>
    <t>Balkrishna Industries Ltd.25/04/2024</t>
  </si>
  <si>
    <t>Ambuja Cements Ltd.25/04/2024</t>
  </si>
  <si>
    <t>SRF Ltd.25/04/2024</t>
  </si>
  <si>
    <t>Dalmia Bharat Ltd.25/04/2024</t>
  </si>
  <si>
    <t>Bajaj Finance Ltd.25/04/2024</t>
  </si>
  <si>
    <t>LIC Housing Finance Ltd.25/04/2024</t>
  </si>
  <si>
    <t>JK Cement Ltd.25/04/2024</t>
  </si>
  <si>
    <t>Piramal Enterprises Ltd.25/04/2024</t>
  </si>
  <si>
    <t>Polycab India Ltd.25/04/2024</t>
  </si>
  <si>
    <t>Eicher Motors Ltd.25/04/2024</t>
  </si>
  <si>
    <t>ABB India Ltd.25/04/2024</t>
  </si>
  <si>
    <t>L&amp;T Technology Services Ltd.25/04/2024</t>
  </si>
  <si>
    <t>Container Corporation Of India Ltd.25/04/2024</t>
  </si>
  <si>
    <t>UPL Ltd.25/04/2024</t>
  </si>
  <si>
    <t>InterGlobe Aviation Ltd.25/04/2024</t>
  </si>
  <si>
    <t>Oracle Financial Services Software Ltd.25/04/2024</t>
  </si>
  <si>
    <t>Tata Communications Ltd.25/04/2024</t>
  </si>
  <si>
    <t>Glenmark Pharmaceuticals Ltd.25/04/2024</t>
  </si>
  <si>
    <t>Indian Energy Exchange Ltd.25/04/2024</t>
  </si>
  <si>
    <t>Escorts Kubota Ltd.25/04/2024</t>
  </si>
  <si>
    <t>Deepak Nitrite Ltd.25/04/2024</t>
  </si>
  <si>
    <t>Ashok Leyland Ltd.25/04/2024</t>
  </si>
  <si>
    <t>SBI Life Insurance Company Ltd.25/04/2024</t>
  </si>
  <si>
    <t>Manappuram Finance Ltd.25/04/2024</t>
  </si>
  <si>
    <t>Cholamandalam Investment &amp; Finance Company Ltd.25/04/2024</t>
  </si>
  <si>
    <t>Tech Mahindra Ltd.25/04/2024</t>
  </si>
  <si>
    <t>PVR Inox Ltd.25/04/2024</t>
  </si>
  <si>
    <t>Mahindra &amp; Mahindra Ltd.25/04/2024</t>
  </si>
  <si>
    <t>Axis Bank Ltd.25/04/2024</t>
  </si>
  <si>
    <t>Adani Ports &amp; Special Economic Zone Ltd.25/04/2024</t>
  </si>
  <si>
    <t>Aarti Industries Ltd.25/04/2024</t>
  </si>
  <si>
    <t>IDFC Ltd.25/04/2024</t>
  </si>
  <si>
    <t>Cipla Ltd.25/04/2024</t>
  </si>
  <si>
    <t>Kotak Mahindra Bank Ltd.25/04/2024</t>
  </si>
  <si>
    <t>Indian Oil Corporation Ltd.25/04/2024</t>
  </si>
  <si>
    <t>Mphasis Ltd.25/04/2024</t>
  </si>
  <si>
    <t>Voltas Ltd.25/04/2024</t>
  </si>
  <si>
    <t>Punjab National Bank25/04/2024</t>
  </si>
  <si>
    <t>Ultratech Cement Ltd.25/04/2024</t>
  </si>
  <si>
    <t>Alkem Laboratories Ltd.25/04/2024</t>
  </si>
  <si>
    <t>TVS Motor Company Ltd.25/04/2024</t>
  </si>
  <si>
    <t>Dixon Technologies (India) Ltd.25/04/2024</t>
  </si>
  <si>
    <t>Aditya Birla Fashion and Retail Ltd.25/04/2024</t>
  </si>
  <si>
    <t>Dr. Lal Path Labs Ltd.25/04/2024</t>
  </si>
  <si>
    <t>Multi Commodity Exchange Of India Ltd.25/04/2024</t>
  </si>
  <si>
    <t>Tata Consumer Products Ltd.25/04/2024</t>
  </si>
  <si>
    <t>Sun TV Network Ltd.25/04/2024</t>
  </si>
  <si>
    <t>Cummins India Ltd.25/04/2024</t>
  </si>
  <si>
    <t>Bharat Electronics Ltd.25/04/2024</t>
  </si>
  <si>
    <t>The Ramco Cements Ltd.25/04/2024</t>
  </si>
  <si>
    <t>Hindustan Copper Ltd.25/04/2024</t>
  </si>
  <si>
    <t>Hindustan Unilever Ltd.25/04/2024</t>
  </si>
  <si>
    <t>GAIL (India) Ltd.25/04/2024</t>
  </si>
  <si>
    <t>Bharat Petroleum Corporation Ltd.25/04/2024</t>
  </si>
  <si>
    <t>Aurobindo Pharma Ltd.25/04/2024</t>
  </si>
  <si>
    <t>Bandhan Bank Ltd.25/04/2024</t>
  </si>
  <si>
    <t>JSW Steel Ltd.25/04/2024</t>
  </si>
  <si>
    <t>RBL Bank Ltd.25/04/2024</t>
  </si>
  <si>
    <t>ITC Ltd.25/04/2024</t>
  </si>
  <si>
    <t>Divi's Laboratories Ltd.25/04/2024</t>
  </si>
  <si>
    <t>Samvardhana Motherson International Ltd.25/04/2024</t>
  </si>
  <si>
    <t>GMR Airports Infrastructure Ltd.25/04/2024</t>
  </si>
  <si>
    <t>Bharat Heavy Electricals Ltd.25/04/2024</t>
  </si>
  <si>
    <t>HDFC Life Insurance Company Ltd.25/04/2024</t>
  </si>
  <si>
    <t>Vodafone Idea Ltd.25/04/2024</t>
  </si>
  <si>
    <t>Tata Consultancy Services Ltd.25/04/2024</t>
  </si>
  <si>
    <t>Indian Railway Catering &amp;Tou. Corp. Ltd.25/04/2024</t>
  </si>
  <si>
    <t>Hindustan Petroleum Corporation Ltd.25/04/2024</t>
  </si>
  <si>
    <t>Larsen &amp; Toubro Ltd.25/04/2024</t>
  </si>
  <si>
    <t>National Aluminium Company Ltd.25/04/2024</t>
  </si>
  <si>
    <t>Bharti Airtel Ltd.25/04/2024</t>
  </si>
  <si>
    <t>Coforge Ltd.25/04/2024</t>
  </si>
  <si>
    <t>Vedanta Ltd.25/04/2024</t>
  </si>
  <si>
    <t>Zee Entertainment Enterprises Ltd.25/04/2024</t>
  </si>
  <si>
    <t>The Federal Bank Ltd.25/04/2024</t>
  </si>
  <si>
    <t>Power Finance Corporation Ltd.25/04/2024</t>
  </si>
  <si>
    <t>Tata Steel Ltd.25/04/2024</t>
  </si>
  <si>
    <t>Indus Towers Ltd.25/04/2024</t>
  </si>
  <si>
    <t>State Bank of India25/04/2024</t>
  </si>
  <si>
    <t>Steel Authority of India Ltd.25/04/2024</t>
  </si>
  <si>
    <t>Hindustan Aeronautics Ltd.25/04/2024</t>
  </si>
  <si>
    <t>REC Ltd.25/04/2024</t>
  </si>
  <si>
    <t>IndusInd Bank Ltd.25/04/2024</t>
  </si>
  <si>
    <t>Bank of Baroda25/04/2024</t>
  </si>
  <si>
    <t>NTPC Ltd.25/04/2024</t>
  </si>
  <si>
    <t>Oil &amp; Natural Gas Corporation Ltd.25/04/2024</t>
  </si>
  <si>
    <t>Coal India Ltd.25/04/2024</t>
  </si>
  <si>
    <t>Adani Enterprises Ltd.25/04/2024</t>
  </si>
  <si>
    <t>Reliance Industries Ltd.25/04/2024</t>
  </si>
  <si>
    <t>HDFC Bank Ltd.25/04/2024</t>
  </si>
  <si>
    <t>6.69% Govt Of India Red 27-06-2024</t>
  </si>
  <si>
    <t>IN0020220052</t>
  </si>
  <si>
    <t>364 Days Tbill Red 14-11-2024</t>
  </si>
  <si>
    <t>IN002023Z356</t>
  </si>
  <si>
    <t>364 Days Tbill Red 28-11-2024</t>
  </si>
  <si>
    <t>IN002023Z372</t>
  </si>
  <si>
    <t>182 Days Tbill Red 20-06-2024</t>
  </si>
  <si>
    <t>IN002023Y391</t>
  </si>
  <si>
    <t>364 Days Tbill Red 10-10-2024</t>
  </si>
  <si>
    <t>IN002023Z307</t>
  </si>
  <si>
    <t>364 Days Tbill Red 03-10-2024</t>
  </si>
  <si>
    <t>IN002023Z299</t>
  </si>
  <si>
    <t>364 Days Tbill Red 11-04-2024</t>
  </si>
  <si>
    <t>IN002023Z034</t>
  </si>
  <si>
    <t>HDFC Bank CD Red 06-12-2024#**</t>
  </si>
  <si>
    <t>INE040A16EH3</t>
  </si>
  <si>
    <t>Small Industries Development Bank of India CD Red 11-12-2024#**</t>
  </si>
  <si>
    <t>INE556F16AM5</t>
  </si>
  <si>
    <t>Canara Bank CD Red 22-01-2025#**</t>
  </si>
  <si>
    <t>INE476A16XK3</t>
  </si>
  <si>
    <t>Small Industries Development Bank of India CD Red 07-02-2025#**</t>
  </si>
  <si>
    <t>INE556F16AQ6</t>
  </si>
  <si>
    <t>National Bank for Agriculture and Rural Development CD Red 12-02-2025#</t>
  </si>
  <si>
    <t>INE261F16793</t>
  </si>
  <si>
    <t>Kotak Mahindra Bank CD Red 03-01-2025#**</t>
  </si>
  <si>
    <t>INE237A162V1</t>
  </si>
  <si>
    <t>ICICI Securities CP Red 30-04-2024**</t>
  </si>
  <si>
    <t>INE763G14RD3</t>
  </si>
  <si>
    <t>ICICI Securities CP Red 12-06-2024**</t>
  </si>
  <si>
    <t>INE763G14TQ1</t>
  </si>
  <si>
    <t>Bajaj Finance Ltd CP Red 29-08-2024**</t>
  </si>
  <si>
    <t>INE296A14VO6</t>
  </si>
  <si>
    <t>Edelweiss Liquid Fund - Direct Pl -Gr</t>
  </si>
  <si>
    <t>INF754K01GM4</t>
  </si>
  <si>
    <t>Net Receivables/(Payables) include Net Current Assets as well as the Mark to Market on derivative trades.</t>
  </si>
  <si>
    <t>7. Portfolio Turnover Ratio</t>
  </si>
  <si>
    <t>Edelweiss Arbitrage Fund</t>
  </si>
  <si>
    <t>PORTFOLIO STATEMENT OF EDELWEISS BALANCED ADVANTAGE FUND AS ON MARCH 31, 2024</t>
  </si>
  <si>
    <t>(An open ended dynamic asset allocation fund)</t>
  </si>
  <si>
    <t>Maruti Suzuki India Ltd.</t>
  </si>
  <si>
    <t>INE585B01010</t>
  </si>
  <si>
    <t>Brigade Enterprises Ltd.</t>
  </si>
  <si>
    <t>INE791I01019</t>
  </si>
  <si>
    <t>Zomato Ltd.</t>
  </si>
  <si>
    <t>INE758T01015</t>
  </si>
  <si>
    <t>Avenue Supermarts Ltd.</t>
  </si>
  <si>
    <t>INE192R01011</t>
  </si>
  <si>
    <t>Kajaria Ceramics Ltd.</t>
  </si>
  <si>
    <t>INE217B01036</t>
  </si>
  <si>
    <t>Max Healthcare Institute Ltd.</t>
  </si>
  <si>
    <t>INE027H01010</t>
  </si>
  <si>
    <t>Cholamandalam Financial Holdings Ltd.</t>
  </si>
  <si>
    <t>INE149A01033</t>
  </si>
  <si>
    <t>UNO Minda Ltd.</t>
  </si>
  <si>
    <t>INE405E01023</t>
  </si>
  <si>
    <t>Tata Elxsi Ltd.</t>
  </si>
  <si>
    <t>INE670A01012</t>
  </si>
  <si>
    <t>Indian Bank</t>
  </si>
  <si>
    <t>INE562A01011</t>
  </si>
  <si>
    <t>Creditaccess Grameen Ltd.</t>
  </si>
  <si>
    <t>INE741K01010</t>
  </si>
  <si>
    <t>JSW Infrastructure Ltd.</t>
  </si>
  <si>
    <t>INE880J01026</t>
  </si>
  <si>
    <t>Sundaram Finance Ltd.</t>
  </si>
  <si>
    <t>INE660A01013</t>
  </si>
  <si>
    <t>The Phoenix Mills Ltd.</t>
  </si>
  <si>
    <t>INE211B01039</t>
  </si>
  <si>
    <t>Britannia Industries Ltd.</t>
  </si>
  <si>
    <t>INE216A01030</t>
  </si>
  <si>
    <t>PB Fintech Ltd.</t>
  </si>
  <si>
    <t>INE417T01026</t>
  </si>
  <si>
    <t>Financial Technology (Fintech)</t>
  </si>
  <si>
    <t>Westlife Foodworld Ltd.</t>
  </si>
  <si>
    <t>INE274F01020</t>
  </si>
  <si>
    <t>Life Insurance Corporation of India</t>
  </si>
  <si>
    <t>INE0J1Y01017</t>
  </si>
  <si>
    <t>Craftsman Automation Ltd.</t>
  </si>
  <si>
    <t>INE00LO01017</t>
  </si>
  <si>
    <t>Avalon Technologies Ltd.</t>
  </si>
  <si>
    <t>INE0LCL01028</t>
  </si>
  <si>
    <t>Muthoot Finance Ltd.</t>
  </si>
  <si>
    <t>INE414G01012</t>
  </si>
  <si>
    <t>BROOKFIELD INDIA REAL ESTATE TRUST</t>
  </si>
  <si>
    <t>INE0FDU25010</t>
  </si>
  <si>
    <t>Gopal Snacks Ltd.</t>
  </si>
  <si>
    <t>INE0L9R01028</t>
  </si>
  <si>
    <t>HDFC Asset Management Company Ltd.</t>
  </si>
  <si>
    <t>INE127D01025</t>
  </si>
  <si>
    <t>(c) Investment - CCD</t>
  </si>
  <si>
    <t>7.5% Cholamandalm Investment &amp; Finance CCD 30-09-26**</t>
  </si>
  <si>
    <t>INE121A08PJ0</t>
  </si>
  <si>
    <t>Indraprastha Gas Ltd.25/04/2024</t>
  </si>
  <si>
    <t>HDFC Asset Management Company Ltd.25/04/2024</t>
  </si>
  <si>
    <t>Muthoot Finance Ltd.25/04/2024</t>
  </si>
  <si>
    <t>NIFTY 25-Apr-2024</t>
  </si>
  <si>
    <t>(B)Index / Stock Option</t>
  </si>
  <si>
    <t>PUT NIFTY 25-Apr-2024 23000</t>
  </si>
  <si>
    <t>7.51% Rural Electrification Corporation Ltd NCD SR221 RED 31-07-2026**</t>
  </si>
  <si>
    <t>INE020B08EI8</t>
  </si>
  <si>
    <t>7.59% Power Finance Corporation Ltd NCD Sr 221B R 17-01-2028**</t>
  </si>
  <si>
    <t>INE134E08LX5</t>
  </si>
  <si>
    <t>7.99% HDB Financial services Sr A1 Fx 189 Ncd R16-03-26**</t>
  </si>
  <si>
    <t>INE756I07EO2</t>
  </si>
  <si>
    <t>7.70% Power Finance Corporation Ltd SR BS227A NCD RED 15-09-2026</t>
  </si>
  <si>
    <t>INE134E08MK0</t>
  </si>
  <si>
    <t>8.20% India Grid Trust Sr V Cat Iii&amp;Iv 06-05-31**</t>
  </si>
  <si>
    <t>INE219X07264</t>
  </si>
  <si>
    <t>7.40% India Grid Trust Sr K 26-12-25 C 270925**</t>
  </si>
  <si>
    <t>INE219X07132</t>
  </si>
  <si>
    <t>5.74% Govt Of India Red 15-11-2026</t>
  </si>
  <si>
    <t>IN0020210186</t>
  </si>
  <si>
    <t>91 Days Tbill Red 30-05-2024</t>
  </si>
  <si>
    <t>IN002023X518</t>
  </si>
  <si>
    <t>364 Days Tbill Red 02-05-2024</t>
  </si>
  <si>
    <t>IN002023Z067</t>
  </si>
  <si>
    <t>Direct plan -Quarterly IDCW option</t>
  </si>
  <si>
    <t>Regular Plan -Quarterly IDCW option</t>
  </si>
  <si>
    <t>Direct Plan - Quarterly IDCW</t>
  </si>
  <si>
    <t>Direct Plan – Monthly IDCW</t>
  </si>
  <si>
    <t>Regular Plan - Monthly IDCW</t>
  </si>
  <si>
    <t>Regular Plan - Quarterly IDCW</t>
  </si>
  <si>
    <t>Edelweiss Balanced Advantage Fund</t>
  </si>
  <si>
    <t>PORTFOLIO STATEMENT OF EDELWEISS LARGE CAP FUND AS ON MARCH 31, 2024</t>
  </si>
  <si>
    <t>(An open ended equity scheme predominantly investing in large cap stocks)</t>
  </si>
  <si>
    <t>IN9155A01020</t>
  </si>
  <si>
    <t>Mankind Pharma Ltd.</t>
  </si>
  <si>
    <t>INE634S01028</t>
  </si>
  <si>
    <t>Jyoti CNC Automation Ltd.</t>
  </si>
  <si>
    <t>INE980O01024</t>
  </si>
  <si>
    <t>Industrial Manufacturing</t>
  </si>
  <si>
    <t>Central Depository Services (I) Ltd.</t>
  </si>
  <si>
    <t>INE736A01011</t>
  </si>
  <si>
    <t>Colgate Palmolive (India) Ltd.</t>
  </si>
  <si>
    <t>INE259A01022</t>
  </si>
  <si>
    <t>KPIT Technologies Ltd.</t>
  </si>
  <si>
    <t>INE04I401011</t>
  </si>
  <si>
    <t>3M India Ltd.</t>
  </si>
  <si>
    <t>INE470A01017</t>
  </si>
  <si>
    <t>Diversified</t>
  </si>
  <si>
    <t>Apeejay Surrendra Park Hotels Ltd.</t>
  </si>
  <si>
    <t>INE988S01028</t>
  </si>
  <si>
    <t>MRF Ltd.</t>
  </si>
  <si>
    <t>INE883A01011</t>
  </si>
  <si>
    <t>APL Apollo Tubes Ltd.</t>
  </si>
  <si>
    <t>INE702C01027</t>
  </si>
  <si>
    <t>Medi Assist Healthcare Services Ltd.</t>
  </si>
  <si>
    <t>INE456Z01021</t>
  </si>
  <si>
    <t>Bajaj Auto Ltd.</t>
  </si>
  <si>
    <t>INE917I01010</t>
  </si>
  <si>
    <t>Bajaj Auto Ltd.25/04/2024</t>
  </si>
  <si>
    <t>182 Days Tbill Red 30-05-2024</t>
  </si>
  <si>
    <t>IN002023Y367</t>
  </si>
  <si>
    <t>Plan B - Growth option</t>
  </si>
  <si>
    <t>Plan B - IDCW option</t>
  </si>
  <si>
    <t>Plan C - Growth option</t>
  </si>
  <si>
    <t>Plan C - IDCW option</t>
  </si>
  <si>
    <t>Direct Plan IDCW</t>
  </si>
  <si>
    <t>Edelweiss Large Cap Fund</t>
  </si>
  <si>
    <t>PORTFOLIO STATEMENT OF EDELWEISS FLEXI-CAP FUND AS ON MARCH 31, 2024</t>
  </si>
  <si>
    <t>(An open ended dynamic equity scheme investing across large cap, mid cap, small cap stocks)</t>
  </si>
  <si>
    <t>JSW Energy Ltd.</t>
  </si>
  <si>
    <t>INE121E01018</t>
  </si>
  <si>
    <t>KEI Industries Ltd.</t>
  </si>
  <si>
    <t>INE878B01027</t>
  </si>
  <si>
    <t>JB Chemicals &amp; Pharmaceuticals Ltd.</t>
  </si>
  <si>
    <t>INE572A01036</t>
  </si>
  <si>
    <t>Bikaji Foods International Ltd.</t>
  </si>
  <si>
    <t>INE00E101023</t>
  </si>
  <si>
    <t>Bharat Dynamics Ltd.</t>
  </si>
  <si>
    <t>INE171Z01018</t>
  </si>
  <si>
    <t>Karur Vysya Bank Ltd.</t>
  </si>
  <si>
    <t>INE036D01028</t>
  </si>
  <si>
    <t>Amber Enterprises India Ltd.</t>
  </si>
  <si>
    <t>INE371P01015</t>
  </si>
  <si>
    <t>Power Mech Projects Ltd.</t>
  </si>
  <si>
    <t>INE211R01019</t>
  </si>
  <si>
    <t>Radico Khaitan Ltd.</t>
  </si>
  <si>
    <t>INE944F01028</t>
  </si>
  <si>
    <t>Endurance Technologies Ltd.</t>
  </si>
  <si>
    <t>INE913H01037</t>
  </si>
  <si>
    <t>Mazagon Dock Shipbuilders Ltd.</t>
  </si>
  <si>
    <t>INE249Z01012</t>
  </si>
  <si>
    <t>Edelweiss Flexi Cap Fund</t>
  </si>
  <si>
    <t>PORTFOLIO STATEMENT OF EDELWEISS ELSS TAX SAVER FUND AS ON MARCH 31, 2024</t>
  </si>
  <si>
    <t>(An open ended equity linked saving scheme with a statutory lock in of 3 years and tax benefit)</t>
  </si>
  <si>
    <t>Concord Biotech Ltd.</t>
  </si>
  <si>
    <t>INE338H01029</t>
  </si>
  <si>
    <t>India Shelter Finance Corporation Ltd.</t>
  </si>
  <si>
    <t>INE922K01024</t>
  </si>
  <si>
    <t>Spandana Sphoorty Financial Ltd.</t>
  </si>
  <si>
    <t>INE572J01011</t>
  </si>
  <si>
    <t>Jio Financial Services Ltd.</t>
  </si>
  <si>
    <t>INE758E01017</t>
  </si>
  <si>
    <t>Fedbank Financial Services Ltd.</t>
  </si>
  <si>
    <t>INE007N01010</t>
  </si>
  <si>
    <t>Home First Finance Company India Ltd.</t>
  </si>
  <si>
    <t>INE481N01025</t>
  </si>
  <si>
    <t>BSE Ltd.</t>
  </si>
  <si>
    <t>INE118H01025</t>
  </si>
  <si>
    <t>Equitas Small Finance Bank Ltd.</t>
  </si>
  <si>
    <t>INE063P01018</t>
  </si>
  <si>
    <t>Ajanta Pharma Ltd.</t>
  </si>
  <si>
    <t>INE031B01049</t>
  </si>
  <si>
    <t>KEC International Ltd.</t>
  </si>
  <si>
    <t>INE389H01022</t>
  </si>
  <si>
    <t>Oil India Ltd.</t>
  </si>
  <si>
    <t>INE274J01014</t>
  </si>
  <si>
    <t>Union Bank of India</t>
  </si>
  <si>
    <t>INE692A01016</t>
  </si>
  <si>
    <t>Edelweiss ELSS Tax Saver Fund</t>
  </si>
  <si>
    <t>PORTFOLIO STATEMENT OF EDELWEISS LARGE &amp; MID CAP FUND AS ON MARCH 31, 2024</t>
  </si>
  <si>
    <t>(An open ended equity scheme investing in both large cap and mid cap stocks)</t>
  </si>
  <si>
    <t>Suzlon Energy Ltd.</t>
  </si>
  <si>
    <t>INE040H01021</t>
  </si>
  <si>
    <t>Sona BLW Precision Forgings Ltd.</t>
  </si>
  <si>
    <t>INE073K01018</t>
  </si>
  <si>
    <t>Fortis Healthcare Ltd.</t>
  </si>
  <si>
    <t>INE061F01013</t>
  </si>
  <si>
    <t>Century Plyboards (India) Ltd.</t>
  </si>
  <si>
    <t>INE348B01021</t>
  </si>
  <si>
    <t>Grindwell Norton Ltd.</t>
  </si>
  <si>
    <t>INE536A01023</t>
  </si>
  <si>
    <t>IPCA Laboratories Ltd.</t>
  </si>
  <si>
    <t>INE571A01038</t>
  </si>
  <si>
    <t>Metro Brands Ltd.</t>
  </si>
  <si>
    <t>INE317I01021</t>
  </si>
  <si>
    <t>GMM Pfaudler Ltd.</t>
  </si>
  <si>
    <t>INE541A01023</t>
  </si>
  <si>
    <t>Tata Technologies Ltd.</t>
  </si>
  <si>
    <t>INE142M01025</t>
  </si>
  <si>
    <t>Edelweiss Large and Mid Cap Fund</t>
  </si>
  <si>
    <t>PORTFOLIO STATEMENT OF EDELWEISS SMALL CAP FUND AS ON MARCH 31, 2024</t>
  </si>
  <si>
    <t>(An open ended scheme predominantly investing in small cap stocks)</t>
  </si>
  <si>
    <t>Action Construction Equipment Ltd.</t>
  </si>
  <si>
    <t>INE731H01025</t>
  </si>
  <si>
    <t>Ahluwalia Contracts (India) Ltd.</t>
  </si>
  <si>
    <t>INE758C01029</t>
  </si>
  <si>
    <t>Krishna Inst of Medical Sciences Ltd.</t>
  </si>
  <si>
    <t>INE967H01017</t>
  </si>
  <si>
    <t>PNC Infratech Ltd.</t>
  </si>
  <si>
    <t>INE195J01029</t>
  </si>
  <si>
    <t>Kirloskar Pneumatic Co.Ltd.</t>
  </si>
  <si>
    <t>INE811A01020</t>
  </si>
  <si>
    <t>Voltamp Transformers Ltd.</t>
  </si>
  <si>
    <t>INE540H01012</t>
  </si>
  <si>
    <t>Jubilant Ingrevia Ltd.</t>
  </si>
  <si>
    <t>INE0BY001018</t>
  </si>
  <si>
    <t>JK Lakshmi Cement Ltd.</t>
  </si>
  <si>
    <t>INE786A01032</t>
  </si>
  <si>
    <t>Arvind Fashions Ltd.</t>
  </si>
  <si>
    <t>INE955V01021</t>
  </si>
  <si>
    <t>K.P.R. Mill Ltd.</t>
  </si>
  <si>
    <t>INE930H01031</t>
  </si>
  <si>
    <t>Rategain Travel Technologies Ltd.</t>
  </si>
  <si>
    <t>INE0CLI01024</t>
  </si>
  <si>
    <t>Ratnamani Metals &amp; Tubes Ltd.</t>
  </si>
  <si>
    <t>INE703B01027</t>
  </si>
  <si>
    <t>Mold-Tek Packaging Ltd.</t>
  </si>
  <si>
    <t>INE893J01029</t>
  </si>
  <si>
    <t>Teamlease Services Ltd.</t>
  </si>
  <si>
    <t>INE985S01024</t>
  </si>
  <si>
    <t>Commercial Services &amp; Supplies</t>
  </si>
  <si>
    <t>Jamna Auto Industries Ltd.</t>
  </si>
  <si>
    <t>INE039C01032</t>
  </si>
  <si>
    <t>V-Mart Retail Ltd.</t>
  </si>
  <si>
    <t>INE665J01013</t>
  </si>
  <si>
    <t>Suven Pharmaceuticals Ltd.</t>
  </si>
  <si>
    <t>INE03QK01018</t>
  </si>
  <si>
    <t>Dodla Dairy Ltd.</t>
  </si>
  <si>
    <t>INE021O01019</t>
  </si>
  <si>
    <t>Minda Corporation Ltd.</t>
  </si>
  <si>
    <t>INE842C01021</t>
  </si>
  <si>
    <t>Angel One Ltd.</t>
  </si>
  <si>
    <t>INE732I01013</t>
  </si>
  <si>
    <t>Garware Technical Fibres Ltd.</t>
  </si>
  <si>
    <t>INE276A01018</t>
  </si>
  <si>
    <t>Tejas Networks Ltd.</t>
  </si>
  <si>
    <t>INE010J01012</t>
  </si>
  <si>
    <t>Telecom - Equipment &amp; Accessories</t>
  </si>
  <si>
    <t>Emami Ltd.</t>
  </si>
  <si>
    <t>INE548C01032</t>
  </si>
  <si>
    <t>Cera Sanitaryware Ltd.</t>
  </si>
  <si>
    <t>INE739E01017</t>
  </si>
  <si>
    <t>Praj Industries Ltd.</t>
  </si>
  <si>
    <t>INE074A01025</t>
  </si>
  <si>
    <t>Carborundum Universal Ltd.</t>
  </si>
  <si>
    <t>INE120A01034</t>
  </si>
  <si>
    <t>KNR Constructions Ltd.</t>
  </si>
  <si>
    <t>INE634I01029</t>
  </si>
  <si>
    <t>Mahindra Logistics Ltd.</t>
  </si>
  <si>
    <t>INE766P01016</t>
  </si>
  <si>
    <t>CSB Bank Ltd.</t>
  </si>
  <si>
    <t>INE679A01013</t>
  </si>
  <si>
    <t>Rolex Rings Ltd.</t>
  </si>
  <si>
    <t>INE645S01016</t>
  </si>
  <si>
    <t>RHI Magnesita India Ltd.</t>
  </si>
  <si>
    <t>INE743M01012</t>
  </si>
  <si>
    <t>Gateway Distriparks Ltd.</t>
  </si>
  <si>
    <t>INE079J01017</t>
  </si>
  <si>
    <t>NOCIL Ltd.</t>
  </si>
  <si>
    <t>INE163A01018</t>
  </si>
  <si>
    <t>Edelweiss Small Cap Fund</t>
  </si>
  <si>
    <t>PORTFOLIO STATEMENT OF EDELWEISS EQUITY SAVINGS FUND AS ON MARCH 31, 2024</t>
  </si>
  <si>
    <t>(An Open ended scheme investing in equity, arbitrage and debt)</t>
  </si>
  <si>
    <t>Torrent Power Ltd.</t>
  </si>
  <si>
    <t>INE813H01021</t>
  </si>
  <si>
    <t>Yatra Online Ltd.</t>
  </si>
  <si>
    <t>INE0JR601024</t>
  </si>
  <si>
    <t>Kaynes Technology India Ltd.</t>
  </si>
  <si>
    <t>INE918Z01012</t>
  </si>
  <si>
    <t>Stylam Industries Ltd.</t>
  </si>
  <si>
    <t>INE239C01020</t>
  </si>
  <si>
    <t>Ask Automotive Ltd.</t>
  </si>
  <si>
    <t>INE491J01022</t>
  </si>
  <si>
    <t>Gabriel India Ltd.</t>
  </si>
  <si>
    <t>INE524A01029</t>
  </si>
  <si>
    <t>CCL Products (India) Ltd.</t>
  </si>
  <si>
    <t>INE421D01022</t>
  </si>
  <si>
    <t>MINDSPACE BUSINESS PARKS REIT</t>
  </si>
  <si>
    <t>INE0CCU25019</t>
  </si>
  <si>
    <t>Edelweiss Equity Savings Fund</t>
  </si>
  <si>
    <t>PORTFOLIO STATEMENT OF EDELWEISS FOCUSED EQUITY FUND AS ON MARCH 31, 2024</t>
  </si>
  <si>
    <t>(An open-ended equity scheme investing in maximum 30 stocks, with focus in multi-cap space)</t>
  </si>
  <si>
    <t>Edelweiss Focused Fund</t>
  </si>
  <si>
    <t>PORTFOLIO STATEMENT OF EDELWEISS NIFTY 100 QUALITY 30 INDEX FND AS ON MARCH 31, 2024</t>
  </si>
  <si>
    <t>(An open ended scheme replicating Nifty 100 Quality 30 Index)</t>
  </si>
  <si>
    <t>Berger Paints (I) Ltd.</t>
  </si>
  <si>
    <t>INE463A01038</t>
  </si>
  <si>
    <t>Edelweiss NIFTY 100 Quality 30 Index Fund</t>
  </si>
  <si>
    <t>PORTFOLIO STATEMENT OF EDELWEISS NIFTY 50 INDEX FUND AS ON MARCH 31, 2024</t>
  </si>
  <si>
    <t>(An open ended scheme replicating Nifty 50 Index)</t>
  </si>
  <si>
    <t>Grasim Industries Ltd.</t>
  </si>
  <si>
    <t>INE047A01021</t>
  </si>
  <si>
    <t>Edelweiss NIFTY 50 Index Fund</t>
  </si>
  <si>
    <t>PORTFOLIO STATEMENT OF EDELWEISS NIFTY LARGE MID CAP 250 INDEX FUND AS ON MARCH 31, 2024</t>
  </si>
  <si>
    <t>(An Open-ended Equity Scheme replicating Nifty LargeMidcap 250 Index)</t>
  </si>
  <si>
    <t>Yes Bank Ltd.</t>
  </si>
  <si>
    <t>INE528G01035</t>
  </si>
  <si>
    <t>Tube Investments Of India Ltd.</t>
  </si>
  <si>
    <t>INE974X01010</t>
  </si>
  <si>
    <t>CG Power and Industrial Solutions Ltd.</t>
  </si>
  <si>
    <t>INE067A01029</t>
  </si>
  <si>
    <t>Macrotech Developers Ltd.</t>
  </si>
  <si>
    <t>INE670K01029</t>
  </si>
  <si>
    <t>NHPC Ltd.</t>
  </si>
  <si>
    <t>INE848E01016</t>
  </si>
  <si>
    <t>Supreme Industries Ltd.</t>
  </si>
  <si>
    <t>INE195A01028</t>
  </si>
  <si>
    <t>Jindal Stainless Ltd.</t>
  </si>
  <si>
    <t>INE220G01021</t>
  </si>
  <si>
    <t>FSN E-Commerce Ventures Ltd.</t>
  </si>
  <si>
    <t>INE388Y01029</t>
  </si>
  <si>
    <t>Solar Industries India Ltd.</t>
  </si>
  <si>
    <t>INE343H01029</t>
  </si>
  <si>
    <t>Delhivery Ltd.</t>
  </si>
  <si>
    <t>INE148O01028</t>
  </si>
  <si>
    <t>Bank of India</t>
  </si>
  <si>
    <t>INE084A01016</t>
  </si>
  <si>
    <t>Tata Chemicals Ltd.</t>
  </si>
  <si>
    <t>INE092A01019</t>
  </si>
  <si>
    <t>Prestige Estates Projects Ltd.</t>
  </si>
  <si>
    <t>INE811K01011</t>
  </si>
  <si>
    <t>Thermax Ltd.</t>
  </si>
  <si>
    <t>INE152A01029</t>
  </si>
  <si>
    <t>Procter &amp; Gamble Hygiene&amp;HealthCare Ltd.</t>
  </si>
  <si>
    <t>INE179A01014</t>
  </si>
  <si>
    <t>AIA Engineering Ltd.</t>
  </si>
  <si>
    <t>INE212H01026</t>
  </si>
  <si>
    <t>Laurus Labs Ltd.</t>
  </si>
  <si>
    <t>INE947Q01028</t>
  </si>
  <si>
    <t>Indraprastha Gas Ltd.</t>
  </si>
  <si>
    <t>INE203G01027</t>
  </si>
  <si>
    <t>VARUN BEVERAGES LIMITED</t>
  </si>
  <si>
    <t>INE200M01021</t>
  </si>
  <si>
    <t>Adani Green Energy Ltd.</t>
  </si>
  <si>
    <t>INE364U01010</t>
  </si>
  <si>
    <t>Rail Vikas Nigam Ltd.</t>
  </si>
  <si>
    <t>INE415G01027</t>
  </si>
  <si>
    <t>Poonawalla Fincorp Ltd.</t>
  </si>
  <si>
    <t>INE511C01022</t>
  </si>
  <si>
    <t>Linde India Ltd.</t>
  </si>
  <si>
    <t>INE473A01011</t>
  </si>
  <si>
    <t>Gland Pharma Ltd.</t>
  </si>
  <si>
    <t>INE068V01023</t>
  </si>
  <si>
    <t>Patanjali Foods Ltd.</t>
  </si>
  <si>
    <t>INE619A01035</t>
  </si>
  <si>
    <t>Gujarat Fluorochemicals Ltd.</t>
  </si>
  <si>
    <t>INE09N301011</t>
  </si>
  <si>
    <t>CRISIL Ltd.</t>
  </si>
  <si>
    <t>INE007A01025</t>
  </si>
  <si>
    <t>One 97 Communications Ltd.</t>
  </si>
  <si>
    <t>INE982J01020</t>
  </si>
  <si>
    <t>Sundram Fasteners Ltd.</t>
  </si>
  <si>
    <t>INE387A01021</t>
  </si>
  <si>
    <t>Schaeffler India Ltd.</t>
  </si>
  <si>
    <t>INE513A01022</t>
  </si>
  <si>
    <t>Motherson Sumi Wiring India Ltd.</t>
  </si>
  <si>
    <t>INE0FS801015</t>
  </si>
  <si>
    <t>Adani Power Ltd.</t>
  </si>
  <si>
    <t>INE814H01011</t>
  </si>
  <si>
    <t>Kalyan Jewellers India Ltd.</t>
  </si>
  <si>
    <t>INE303R01014</t>
  </si>
  <si>
    <t>SKF India Ltd.</t>
  </si>
  <si>
    <t>INE640A01023</t>
  </si>
  <si>
    <t>Timken India Ltd.</t>
  </si>
  <si>
    <t>INE325A01013</t>
  </si>
  <si>
    <t>SJVN Ltd.</t>
  </si>
  <si>
    <t>INE002L01015</t>
  </si>
  <si>
    <t>Honeywell Automation India Ltd.</t>
  </si>
  <si>
    <t>INE671A01010</t>
  </si>
  <si>
    <t>General Insurance Corporation of India</t>
  </si>
  <si>
    <t>INE481Y01014</t>
  </si>
  <si>
    <t>Star Health &amp; Allied Insurance Co Ltd.</t>
  </si>
  <si>
    <t>INE575P01011</t>
  </si>
  <si>
    <t>Bajaj Holdings &amp; Investment Ltd.</t>
  </si>
  <si>
    <t>INE118A01012</t>
  </si>
  <si>
    <t>GlaxoSmithKline Pharmaceuticals Ltd.</t>
  </si>
  <si>
    <t>INE159A01016</t>
  </si>
  <si>
    <t>Hindustan Zinc Ltd.</t>
  </si>
  <si>
    <t>INE267A01025</t>
  </si>
  <si>
    <t>ZF Commercial Vehicle Ctrl Sys Ind Ltd.</t>
  </si>
  <si>
    <t>INE342J01019</t>
  </si>
  <si>
    <t>Adani Energy Solutions Ltd.</t>
  </si>
  <si>
    <t>INE931S01010</t>
  </si>
  <si>
    <t>Lloyds Metals And Energy Ltd.</t>
  </si>
  <si>
    <t>INE281B01032</t>
  </si>
  <si>
    <t>Bayer Cropscience Ltd.</t>
  </si>
  <si>
    <t>INE462A01022</t>
  </si>
  <si>
    <t>Bank of Maharashtra</t>
  </si>
  <si>
    <t>INE457A01014</t>
  </si>
  <si>
    <t>ICICI Securities Ltd.</t>
  </si>
  <si>
    <t>INE763G01038</t>
  </si>
  <si>
    <t>Devyani International Ltd.</t>
  </si>
  <si>
    <t>INE872J01023</t>
  </si>
  <si>
    <t>Indian Railway Finance Corporation Ltd.</t>
  </si>
  <si>
    <t>INE053F01010</t>
  </si>
  <si>
    <t>Vedant Fashions Ltd.</t>
  </si>
  <si>
    <t>INE825V01034</t>
  </si>
  <si>
    <t>The New India Assurance Company Ltd.</t>
  </si>
  <si>
    <t>INE470Y01017</t>
  </si>
  <si>
    <t>Adani Total Gas Ltd.</t>
  </si>
  <si>
    <t>INE399L01023</t>
  </si>
  <si>
    <t>Kansai Nerolac Paints Ltd.</t>
  </si>
  <si>
    <t>INE531A01024</t>
  </si>
  <si>
    <t>Adani Wilmar Ltd.</t>
  </si>
  <si>
    <t>INE699H01024</t>
  </si>
  <si>
    <t>Godrej Industries Ltd.</t>
  </si>
  <si>
    <t>INE233A01035</t>
  </si>
  <si>
    <t>IDBI Bank Ltd.</t>
  </si>
  <si>
    <t>INE008A01015</t>
  </si>
  <si>
    <t>Sumitomo Chemical India Ltd.</t>
  </si>
  <si>
    <t>INE258G01013</t>
  </si>
  <si>
    <t>Fertilizers &amp; Chemicals Travancore Ltd.</t>
  </si>
  <si>
    <t>INE188A01015</t>
  </si>
  <si>
    <t>Edelweiss NIFTY Large Mid Cap 250 Index Fund</t>
  </si>
  <si>
    <t>PORTFOLIO STATEMENT OF EDELWEISS NIFTY MIDCAP150 MOMENTUM 50 INDEX FUND AS ON MARCH 31, 2024</t>
  </si>
  <si>
    <t>(An Open-ended Equity Scheme replicating Nifty Midcap150 Momentum 50 Index)</t>
  </si>
  <si>
    <t>Edelweiss NIFTY Midcap 150 Momentum 50 Index Fund</t>
  </si>
  <si>
    <t>NIFTY Midcap 150 Momentum 50</t>
  </si>
  <si>
    <t>PORTFOLIO STATEMENT OF EDELWEISS MULTI ASSET ALLOCATION FUND AS ON MARCH 31, 2024</t>
  </si>
  <si>
    <t>(An open-ended equity)</t>
  </si>
  <si>
    <t>(b) Exchange Traded Commodity Derivatives</t>
  </si>
  <si>
    <t>GOLD-05Apr2024-MCX</t>
  </si>
  <si>
    <t>GOLD-05Jun2024-MCX</t>
  </si>
  <si>
    <t>SILVER-03May2024-MCX</t>
  </si>
  <si>
    <t>SILVERMINI-30Apr2024-MCX1</t>
  </si>
  <si>
    <t>7.75% Tata Capital Housing Finance Ltd SR A 18-05-2027**</t>
  </si>
  <si>
    <t>INE033L07HQ8</t>
  </si>
  <si>
    <t>6.80% Axis Finance Ltd NCD R 18-11-26**</t>
  </si>
  <si>
    <t>INE891K07721</t>
  </si>
  <si>
    <t>8.04% Kotak Mahindra Invest NCD R 06-10-26**</t>
  </si>
  <si>
    <t>INE975F07IM9</t>
  </si>
  <si>
    <t>7.50% National Bank for Agriculture and Rural Development NCD Sr 24A Red 31-08-2026**</t>
  </si>
  <si>
    <t>INE261F08EA6</t>
  </si>
  <si>
    <t>7.84% Tata Capital Housing Finance Sr A 18-09-2026**</t>
  </si>
  <si>
    <t>INE033L07IC6</t>
  </si>
  <si>
    <t>6.35% HDB Financial Services A1 Fx 169 Red 11-09-26**</t>
  </si>
  <si>
    <t>INE756I07DX5</t>
  </si>
  <si>
    <t>7.90% Bajaj Finance Ltd NCD Red 17-11-2025</t>
  </si>
  <si>
    <t>INE296A07SF4</t>
  </si>
  <si>
    <t>7.37% Govt Of India Red 23-10-2028</t>
  </si>
  <si>
    <t>IN0020230101</t>
  </si>
  <si>
    <t>a) Silver</t>
  </si>
  <si>
    <t>Silver</t>
  </si>
  <si>
    <t>INE854780000</t>
  </si>
  <si>
    <t>Edelweiss Multi Asset Allocation Fund</t>
  </si>
  <si>
    <t>PORTFOLIO STATEMENT OF EDELWEISS MULTI CAP FUND AS ON MARCH 31, 2024</t>
  </si>
  <si>
    <t>(An open-ended equity scheme investing across large cap, mid cap, small cap stocks)</t>
  </si>
  <si>
    <t>Chalet Hotels Ltd.</t>
  </si>
  <si>
    <t>INE427F01016</t>
  </si>
  <si>
    <t>Birla Corporation Ltd.</t>
  </si>
  <si>
    <t>INE340A01012</t>
  </si>
  <si>
    <t>Cyient DLM Ltd.</t>
  </si>
  <si>
    <t>INE055S01018</t>
  </si>
  <si>
    <t>NA</t>
  </si>
  <si>
    <t>Since the Scheme was launched during the current half year, there are no comparative NAVs for beginning of the period.</t>
  </si>
  <si>
    <t>Edelweiss Multi Cap Fund</t>
  </si>
  <si>
    <t>Nifty 500 MultiCap 50:25:25 TRI</t>
  </si>
  <si>
    <t>PORTFOLIO STATEMENT OF EDELWEISS RECENTLY LISTED IPO FUND AS ON MARCH 31, 2024</t>
  </si>
  <si>
    <t>(An open ended equity scheme following investment theme of investing in recently listed 100 companies or upcoming Initial Public Offer (IPOs).)</t>
  </si>
  <si>
    <t>Global Health Ltd.</t>
  </si>
  <si>
    <t>INE474Q01031</t>
  </si>
  <si>
    <t>KFIN Technologies Pvt Ltd.</t>
  </si>
  <si>
    <t>INE138Y01010</t>
  </si>
  <si>
    <t>Five Star Business Finance Ltd.</t>
  </si>
  <si>
    <t>INE128S01021</t>
  </si>
  <si>
    <t>INOX India Limited</t>
  </si>
  <si>
    <t>INE616N01034</t>
  </si>
  <si>
    <t>Landmark Cars Ltd.</t>
  </si>
  <si>
    <t>INE559R01029</t>
  </si>
  <si>
    <t>Samhi Hotels Ltd.</t>
  </si>
  <si>
    <t>INE08U801020</t>
  </si>
  <si>
    <t>Latent View Analytics Ltd.</t>
  </si>
  <si>
    <t>INE0I7C01011</t>
  </si>
  <si>
    <t>Happy Forgings Ltd.</t>
  </si>
  <si>
    <t>INE330T01021</t>
  </si>
  <si>
    <t>Fusion Micro Finance Ltd.</t>
  </si>
  <si>
    <t>INE139R01012</t>
  </si>
  <si>
    <t>Azad Engineering Ltd.</t>
  </si>
  <si>
    <t>INE02IJ01035</t>
  </si>
  <si>
    <t>Jupiter Life Line Hospitals Ltd.</t>
  </si>
  <si>
    <t>INE682M01012</t>
  </si>
  <si>
    <t>SBFC Finance Ltd.</t>
  </si>
  <si>
    <t>INE423Y01016</t>
  </si>
  <si>
    <t>Data Patterns (India) Ltd.</t>
  </si>
  <si>
    <t>INE0IX101010</t>
  </si>
  <si>
    <t>Syrma Sgs Technology Ltd.</t>
  </si>
  <si>
    <t>INE0DYJ01015</t>
  </si>
  <si>
    <t>R R Kabel Ltd.</t>
  </si>
  <si>
    <t>INE777K01022</t>
  </si>
  <si>
    <t>Rainbow Children's Medicare Ltd.</t>
  </si>
  <si>
    <t>INE961O01016</t>
  </si>
  <si>
    <t>Updater Services Ltd.</t>
  </si>
  <si>
    <t>INE851I01011</t>
  </si>
  <si>
    <t>Utkarsh Small Finance Bank Ltd.</t>
  </si>
  <si>
    <t>INE735W01017</t>
  </si>
  <si>
    <t>Uniparts India Ltd.</t>
  </si>
  <si>
    <t>INE244O01017</t>
  </si>
  <si>
    <t>Doms Industries Ltd.</t>
  </si>
  <si>
    <t>INE321T01012</t>
  </si>
  <si>
    <t>Household Products</t>
  </si>
  <si>
    <t>Aether Industries Ltd.</t>
  </si>
  <si>
    <t>INE0BWX01014</t>
  </si>
  <si>
    <t>Cello World Ltd.</t>
  </si>
  <si>
    <t>INE0LMW01024</t>
  </si>
  <si>
    <t>Divgi Torqtransfer Systems Ltd.</t>
  </si>
  <si>
    <t>INE753U01022</t>
  </si>
  <si>
    <t>Innova Captab Ltd.</t>
  </si>
  <si>
    <t>INE0DUT01020</t>
  </si>
  <si>
    <t>Juniper Hotels Ltd.</t>
  </si>
  <si>
    <t>INE696F01016</t>
  </si>
  <si>
    <t>Blue Jet Healthcare Ltd.</t>
  </si>
  <si>
    <t>INE0KBH01020</t>
  </si>
  <si>
    <t>Ami Organics Ltd.</t>
  </si>
  <si>
    <t>INE00FF01017</t>
  </si>
  <si>
    <t>Sai Silk (Kalamandir) Ltd.</t>
  </si>
  <si>
    <t>INE438K01021</t>
  </si>
  <si>
    <t>Clean Science and Technology Ltd.</t>
  </si>
  <si>
    <t>INE227W01023</t>
  </si>
  <si>
    <t>C.E. Info Systems Ltd.</t>
  </si>
  <si>
    <t>INE0BV301023</t>
  </si>
  <si>
    <t>Flair Writing Industries Ltd.</t>
  </si>
  <si>
    <t>INE00Y201027</t>
  </si>
  <si>
    <t>Edelweiss Recently Listed IPO Fund</t>
  </si>
  <si>
    <t>PORTFOLIO STATEMENT OF EDELWEISS NIFTY NEXT 50 INDEX FUND AS ON MARCH 31, 2024</t>
  </si>
  <si>
    <t>(An Open-ended Equity Scheme replicating Nifty Next 50 Index)</t>
  </si>
  <si>
    <t>Edelweiss NIFTY Next 50 Index Fund</t>
  </si>
  <si>
    <t>Nifty Next 50 Index</t>
  </si>
  <si>
    <t>PORTFOLIO STATEMENT OF EDELWEISS AGGRESSIVE HYBRID FUND AS ON MARCH 31, 2024</t>
  </si>
  <si>
    <t>(An open ended hybrid scheme investing predominantly in equity and equity related instruments)</t>
  </si>
  <si>
    <t>Housing &amp; Urban Development Corp Ltd.</t>
  </si>
  <si>
    <t>INE031A01017</t>
  </si>
  <si>
    <t>CEAT Ltd.</t>
  </si>
  <si>
    <t>INE482A01020</t>
  </si>
  <si>
    <t>Edelweiss-Nifty 50-Index Fund</t>
  </si>
  <si>
    <t>INF754K01NB3</t>
  </si>
  <si>
    <t>Edelweiss Aggressive Hybrid Fund</t>
  </si>
  <si>
    <t>PORTFOLIO STATEMENT OF EDELWEISS NIFTY SMALLCAP 250 INDEX FUND AS ON MARCH 31, 2024</t>
  </si>
  <si>
    <t>(An Open-ended Equity Scheme replicating Nifty Smallcap 250 Index)</t>
  </si>
  <si>
    <t>Cyient Ltd.</t>
  </si>
  <si>
    <t>INE136B01020</t>
  </si>
  <si>
    <t>Blue Star Ltd.</t>
  </si>
  <si>
    <t>INE472A01039</t>
  </si>
  <si>
    <t>Sonata Software Ltd.</t>
  </si>
  <si>
    <t>INE269A01021</t>
  </si>
  <si>
    <t>Computer Age Management Services Ltd.</t>
  </si>
  <si>
    <t>INE596I01012</t>
  </si>
  <si>
    <t>Elgi Equipments Ltd.</t>
  </si>
  <si>
    <t>INE285A01027</t>
  </si>
  <si>
    <t>REDINGTON LIMITED</t>
  </si>
  <si>
    <t>INE891D01026</t>
  </si>
  <si>
    <t>Apar Industries Ltd.</t>
  </si>
  <si>
    <t>INE372A01015</t>
  </si>
  <si>
    <t>NCC Ltd.</t>
  </si>
  <si>
    <t>INE868B01028</t>
  </si>
  <si>
    <t>Gujarat State Petronet Ltd.</t>
  </si>
  <si>
    <t>INE246F01010</t>
  </si>
  <si>
    <t>Kalpataru Projects International Ltd.</t>
  </si>
  <si>
    <t>INE220B01022</t>
  </si>
  <si>
    <t>The Great Eastern Shipping Company Ltd.</t>
  </si>
  <si>
    <t>INE017A01032</t>
  </si>
  <si>
    <t>Intellect Design Arena Ltd.</t>
  </si>
  <si>
    <t>INE306R01017</t>
  </si>
  <si>
    <t>EIH Ltd.</t>
  </si>
  <si>
    <t>INE230A01023</t>
  </si>
  <si>
    <t>Amara Raja Energy &amp; Mobility Ltd.</t>
  </si>
  <si>
    <t>INE885A01032</t>
  </si>
  <si>
    <t>Swan Energy Ltd.</t>
  </si>
  <si>
    <t>INE665A01038</t>
  </si>
  <si>
    <t>Castrol India Ltd.</t>
  </si>
  <si>
    <t>INE172A01027</t>
  </si>
  <si>
    <t>Narayana Hrudayalaya ltd.</t>
  </si>
  <si>
    <t>INE410P01011</t>
  </si>
  <si>
    <t>Natco Pharma Ltd.</t>
  </si>
  <si>
    <t>INE987B01026</t>
  </si>
  <si>
    <t>Century Textiles &amp; Industries Ltd.</t>
  </si>
  <si>
    <t>INE055A01016</t>
  </si>
  <si>
    <t>Paper, Forest &amp; Jute Products</t>
  </si>
  <si>
    <t>IRB Infrastructure Developers Ltd.</t>
  </si>
  <si>
    <t>INE821I01022</t>
  </si>
  <si>
    <t>360 One Wam Ltd.</t>
  </si>
  <si>
    <t>INE466L01038</t>
  </si>
  <si>
    <t>HFCL Ltd.</t>
  </si>
  <si>
    <t>INE548A01028</t>
  </si>
  <si>
    <t>Nippon Life India Asset Management Ltd.</t>
  </si>
  <si>
    <t>INE298J01013</t>
  </si>
  <si>
    <t>Tata Investment Corporation Ltd.</t>
  </si>
  <si>
    <t>INE672A01018</t>
  </si>
  <si>
    <t>National Buildings Construction Corporation Ltd.</t>
  </si>
  <si>
    <t>INE095N01031</t>
  </si>
  <si>
    <t>Piramal Pharma Ltd.</t>
  </si>
  <si>
    <t>INE0DK501011</t>
  </si>
  <si>
    <t>Olectra Greentech Ltd.</t>
  </si>
  <si>
    <t>INE260D01016</t>
  </si>
  <si>
    <t>CESC Ltd.</t>
  </si>
  <si>
    <t>INE486A01021</t>
  </si>
  <si>
    <t>Finolex Cables Ltd.</t>
  </si>
  <si>
    <t>INE235A01022</t>
  </si>
  <si>
    <t>Inox Wind Ltd.</t>
  </si>
  <si>
    <t>INE066P01011</t>
  </si>
  <si>
    <t>Hitachi Energy India Ltd.</t>
  </si>
  <si>
    <t>INE07Y701011</t>
  </si>
  <si>
    <t>Indiabulls Housing Finance Ltd.</t>
  </si>
  <si>
    <t>INE148I01020</t>
  </si>
  <si>
    <t>Sanofi India Ltd.</t>
  </si>
  <si>
    <t>INE058A01010</t>
  </si>
  <si>
    <t>NLC India Ltd.</t>
  </si>
  <si>
    <t>INE589A01014</t>
  </si>
  <si>
    <t>Ircon International Ltd.</t>
  </si>
  <si>
    <t>INE962Y01021</t>
  </si>
  <si>
    <t>Poly Medicure Ltd.</t>
  </si>
  <si>
    <t>INE205C01021</t>
  </si>
  <si>
    <t>Healthcare Equipment &amp; Supplies</t>
  </si>
  <si>
    <t>IIFL Finance Ltd.</t>
  </si>
  <si>
    <t>INE530B01024</t>
  </si>
  <si>
    <t>Finolex Industries Ltd.</t>
  </si>
  <si>
    <t>INE183A01024</t>
  </si>
  <si>
    <t>Ramkrishna Forgings Ltd.</t>
  </si>
  <si>
    <t>INE399G01023</t>
  </si>
  <si>
    <t>Zensar Technologies Ltd.</t>
  </si>
  <si>
    <t>INE520A01027</t>
  </si>
  <si>
    <t>Sapphire Foods India Ltd.</t>
  </si>
  <si>
    <t>INE806T01012</t>
  </si>
  <si>
    <t>Welspun Corp Ltd.</t>
  </si>
  <si>
    <t>INE191B01025</t>
  </si>
  <si>
    <t>Anand Rathi Wealth Ltd.</t>
  </si>
  <si>
    <t>INE463V01026</t>
  </si>
  <si>
    <t>Titagarh Rail Systems Ltd.</t>
  </si>
  <si>
    <t>INE615H01020</t>
  </si>
  <si>
    <t>Lemon Tree Hotels Ltd.</t>
  </si>
  <si>
    <t>INE970X01018</t>
  </si>
  <si>
    <t>PNB Housing Finance Ltd.</t>
  </si>
  <si>
    <t>INE572E01012</t>
  </si>
  <si>
    <t>Himadri Speciality Chemical Ltd.</t>
  </si>
  <si>
    <t>INE019C01026</t>
  </si>
  <si>
    <t>NMDC Steel Ltd.</t>
  </si>
  <si>
    <t>INE0NNS01018</t>
  </si>
  <si>
    <t>Firstsource Solutions Ltd.</t>
  </si>
  <si>
    <t>INE684F01012</t>
  </si>
  <si>
    <t>Cochin Shipyard Ltd.</t>
  </si>
  <si>
    <t>INE704P01025</t>
  </si>
  <si>
    <t>Aavas Financiers Ltd.</t>
  </si>
  <si>
    <t>INE216P01012</t>
  </si>
  <si>
    <t>BEML Ltd.</t>
  </si>
  <si>
    <t>INE258A01016</t>
  </si>
  <si>
    <t>Raymond Ltd.</t>
  </si>
  <si>
    <t>INE301A01014</t>
  </si>
  <si>
    <t>Jyothy Labs Ltd.</t>
  </si>
  <si>
    <t>INE668F01031</t>
  </si>
  <si>
    <t>Triveni Turbine Ltd.</t>
  </si>
  <si>
    <t>INE152M01016</t>
  </si>
  <si>
    <t>Motilal Oswal Financial Services Ltd.</t>
  </si>
  <si>
    <t>INE338I01027</t>
  </si>
  <si>
    <t>V-Guard Industries Ltd.</t>
  </si>
  <si>
    <t>INE951I01027</t>
  </si>
  <si>
    <t>Asahi India Glass Ltd.</t>
  </si>
  <si>
    <t>INE439A01020</t>
  </si>
  <si>
    <t>Aptus Value Housing Finance India Ltd.</t>
  </si>
  <si>
    <t>INE852O01025</t>
  </si>
  <si>
    <t>Tanla Platforms Ltd.</t>
  </si>
  <si>
    <t>INE483C01032</t>
  </si>
  <si>
    <t>Granules India Ltd.</t>
  </si>
  <si>
    <t>INE101D01020</t>
  </si>
  <si>
    <t>Gujarat Pipavav Port Ltd.</t>
  </si>
  <si>
    <t>INE517F01014</t>
  </si>
  <si>
    <t>Sterling &amp; Wilson Renewable Energy Ltd.</t>
  </si>
  <si>
    <t>INE00M201021</t>
  </si>
  <si>
    <t>Aegis Logistics Ltd.</t>
  </si>
  <si>
    <t>INE208C01025</t>
  </si>
  <si>
    <t>CIE Automotive India Ltd.</t>
  </si>
  <si>
    <t>INE536H01010</t>
  </si>
  <si>
    <t>Engineers India Ltd.</t>
  </si>
  <si>
    <t>INE510A01028</t>
  </si>
  <si>
    <t>Affle (India) Ltd.</t>
  </si>
  <si>
    <t>INE00WC01027</t>
  </si>
  <si>
    <t>EID Parry India Ltd.</t>
  </si>
  <si>
    <t>INE126A01031</t>
  </si>
  <si>
    <t>Tamilnad Mercantile Bank Ltd.</t>
  </si>
  <si>
    <t>INE668A01016</t>
  </si>
  <si>
    <t>Alembic Pharmaceuticals Ltd.</t>
  </si>
  <si>
    <t>INE901L01018</t>
  </si>
  <si>
    <t>Jai Balaji Industries Ltd.</t>
  </si>
  <si>
    <t>INE091G01018</t>
  </si>
  <si>
    <t>Happiest Minds Technologies Ltd.</t>
  </si>
  <si>
    <t>INE419U01012</t>
  </si>
  <si>
    <t>Gillette India Ltd.</t>
  </si>
  <si>
    <t>INE322A01010</t>
  </si>
  <si>
    <t>Sobha Ltd.</t>
  </si>
  <si>
    <t>INE671H01015</t>
  </si>
  <si>
    <t>Eclerx Services Ltd.</t>
  </si>
  <si>
    <t>INE738I01010</t>
  </si>
  <si>
    <t>HBL Power Systems Ltd.</t>
  </si>
  <si>
    <t>INE292B01021</t>
  </si>
  <si>
    <t>Usha Martin Ltd.</t>
  </si>
  <si>
    <t>INE228A01035</t>
  </si>
  <si>
    <t>Capri Global Capital Ltd.</t>
  </si>
  <si>
    <t>INE180C01042</t>
  </si>
  <si>
    <t>The Jammu &amp; Kashmir Bank Ltd.</t>
  </si>
  <si>
    <t>INE168A01041</t>
  </si>
  <si>
    <t>Jindal Saw Ltd.</t>
  </si>
  <si>
    <t>INE324A01024</t>
  </si>
  <si>
    <t>Aster DM Healthcare Ltd.</t>
  </si>
  <si>
    <t>INE914M01019</t>
  </si>
  <si>
    <t>PCBL Ltd.</t>
  </si>
  <si>
    <t>INE602A01031</t>
  </si>
  <si>
    <t>Jupiter Wagons Ltd.</t>
  </si>
  <si>
    <t>INE209L01016</t>
  </si>
  <si>
    <t>Indian Overseas Bank</t>
  </si>
  <si>
    <t>INE565A01014</t>
  </si>
  <si>
    <t>Vardhman Textiles Ltd.</t>
  </si>
  <si>
    <t>INE825A01020</t>
  </si>
  <si>
    <t>Trident Ltd.</t>
  </si>
  <si>
    <t>INE064C01022</t>
  </si>
  <si>
    <t>RITES LTD.</t>
  </si>
  <si>
    <t>INE320J01015</t>
  </si>
  <si>
    <t>Metropolis Healthcare Ltd.</t>
  </si>
  <si>
    <t>INE112L01020</t>
  </si>
  <si>
    <t>Mahindra Lifespace Developers Ltd.</t>
  </si>
  <si>
    <t>INE813A01018</t>
  </si>
  <si>
    <t>Gujarat State Fertilizers &amp; Chem Ltd.</t>
  </si>
  <si>
    <t>INE026A01025</t>
  </si>
  <si>
    <t>Godfrey Phillips India Ltd.</t>
  </si>
  <si>
    <t>INE260B01028</t>
  </si>
  <si>
    <t>Cigarettes &amp; Tobacco Products</t>
  </si>
  <si>
    <t>Chennai Petroleum Corporation Ltd.</t>
  </si>
  <si>
    <t>INE178A01016</t>
  </si>
  <si>
    <t>Jubilant Pharmova Ltd.</t>
  </si>
  <si>
    <t>INE700A01033</t>
  </si>
  <si>
    <t>Schneider Electric Infrastructure Ltd.</t>
  </si>
  <si>
    <t>INE839M01018</t>
  </si>
  <si>
    <t>Route Mobile Ltd.</t>
  </si>
  <si>
    <t>INE450U01017</t>
  </si>
  <si>
    <t>Elecon Engineering Company Ltd.</t>
  </si>
  <si>
    <t>INE205B01023</t>
  </si>
  <si>
    <t>DCM Shriram Ltd.</t>
  </si>
  <si>
    <t>INE499A01024</t>
  </si>
  <si>
    <t>Shyam Metalics And Energy Ltd.</t>
  </si>
  <si>
    <t>INE810G01011</t>
  </si>
  <si>
    <t>Nuvama Wealth Management Ltd.</t>
  </si>
  <si>
    <t>INE531F01015</t>
  </si>
  <si>
    <t>KSB Ltd.</t>
  </si>
  <si>
    <t>INE999A01015</t>
  </si>
  <si>
    <t>Graphite India Ltd.</t>
  </si>
  <si>
    <t>INE371A01025</t>
  </si>
  <si>
    <t>Godawari Power And Ispat Ltd.</t>
  </si>
  <si>
    <t>INE177H01021</t>
  </si>
  <si>
    <t>Whirlpool of India Ltd.</t>
  </si>
  <si>
    <t>INE716A01013</t>
  </si>
  <si>
    <t>Mastek Ltd.</t>
  </si>
  <si>
    <t>INE759A01021</t>
  </si>
  <si>
    <t>Mangalore Refinery &amp; Petrochemicals Ltd.</t>
  </si>
  <si>
    <t>INE103A01014</t>
  </si>
  <si>
    <t>Eris Lifesciences Ltd.</t>
  </si>
  <si>
    <t>INE406M01024</t>
  </si>
  <si>
    <t>Tata Teleservices (Maharashtra) Ltd.</t>
  </si>
  <si>
    <t>INE517B01013</t>
  </si>
  <si>
    <t>Welspun Living Ltd.</t>
  </si>
  <si>
    <t>INE192B01031</t>
  </si>
  <si>
    <t>Blue Dart Express Ltd.</t>
  </si>
  <si>
    <t>INE233B01017</t>
  </si>
  <si>
    <t>Central Bank of India</t>
  </si>
  <si>
    <t>INE483A01010</t>
  </si>
  <si>
    <t>Restaurant Brands Asia Ltd.</t>
  </si>
  <si>
    <t>INE07T201019</t>
  </si>
  <si>
    <t>BLS International Services Ltd.</t>
  </si>
  <si>
    <t>INE153T01027</t>
  </si>
  <si>
    <t>Honasa Consumer Ltd.</t>
  </si>
  <si>
    <t>INE0J5401028</t>
  </si>
  <si>
    <t>Maharashtra Seamless Ltd.</t>
  </si>
  <si>
    <t>INE271B01025</t>
  </si>
  <si>
    <t>VIP Industries Ltd.</t>
  </si>
  <si>
    <t>INE054A01027</t>
  </si>
  <si>
    <t>Rajesh Exports Ltd.</t>
  </si>
  <si>
    <t>INE343B01030</t>
  </si>
  <si>
    <t>Archean Chemical Industries Ltd.</t>
  </si>
  <si>
    <t>INE128X01021</t>
  </si>
  <si>
    <t>Deepak Fertilizers &amp; Petrochem Corp Ltd.</t>
  </si>
  <si>
    <t>INE501A01019</t>
  </si>
  <si>
    <t>Safari Industries India Ltd.</t>
  </si>
  <si>
    <t>INE429E01023</t>
  </si>
  <si>
    <t>Astrazeneca Pharma India Ltd.</t>
  </si>
  <si>
    <t>INE203A01020</t>
  </si>
  <si>
    <t>Quess Corp Ltd.</t>
  </si>
  <si>
    <t>INE615P01015</t>
  </si>
  <si>
    <t>UTI Asset Management Company Ltd.</t>
  </si>
  <si>
    <t>INE094J01016</t>
  </si>
  <si>
    <t>Medplus Health Services Ltd.</t>
  </si>
  <si>
    <t>INE804L01022</t>
  </si>
  <si>
    <t>MTAR Technologies Ltd.</t>
  </si>
  <si>
    <t>INE864I01014</t>
  </si>
  <si>
    <t>Signatureglobal (India) Ltd.</t>
  </si>
  <si>
    <t>INE903U01023</t>
  </si>
  <si>
    <t>Alok Industries Ltd.</t>
  </si>
  <si>
    <t>INE270A01029</t>
  </si>
  <si>
    <t>Jbm Auto Ltd.</t>
  </si>
  <si>
    <t>INE927D01044</t>
  </si>
  <si>
    <t>Chemplast Sanmar Ltd.</t>
  </si>
  <si>
    <t>INE488A01050</t>
  </si>
  <si>
    <t>TV18 Broadcast Ltd.</t>
  </si>
  <si>
    <t>INE886H01027</t>
  </si>
  <si>
    <t>RailTel Corporation of India Ltd.</t>
  </si>
  <si>
    <t>INE0DD101019</t>
  </si>
  <si>
    <t>HEG Ltd.</t>
  </si>
  <si>
    <t>INE545A01016</t>
  </si>
  <si>
    <t>Shree Renuka Sugars Ltd.</t>
  </si>
  <si>
    <t>INE087H01022</t>
  </si>
  <si>
    <t>UCO Bank</t>
  </si>
  <si>
    <t>INE691A01018</t>
  </si>
  <si>
    <t>Fine Organic Industries Ltd.</t>
  </si>
  <si>
    <t>INE686Y01026</t>
  </si>
  <si>
    <t>Nuvoco Vistas Corporation Ltd.</t>
  </si>
  <si>
    <t>INE118D01016</t>
  </si>
  <si>
    <t>JM Financial Ltd.</t>
  </si>
  <si>
    <t>INE780C01023</t>
  </si>
  <si>
    <t>Vijaya Diagnostic Centre Ltd.</t>
  </si>
  <si>
    <t>INE043W01024</t>
  </si>
  <si>
    <t>Gujarat Mineral Development Corporation Ltd.</t>
  </si>
  <si>
    <t>INE131A01031</t>
  </si>
  <si>
    <t>Sun Pharma Advanced Research Co. Ltd.</t>
  </si>
  <si>
    <t>INE232I01014</t>
  </si>
  <si>
    <t>Bombay Burmah Trading Corporation Ltd.</t>
  </si>
  <si>
    <t>INE050A01025</t>
  </si>
  <si>
    <t>Triveni Engineering &amp; Industries Ltd.</t>
  </si>
  <si>
    <t>INE256C01024</t>
  </si>
  <si>
    <t>Mahindra Holidays &amp; Resorts India Ltd.</t>
  </si>
  <si>
    <t>INE998I01010</t>
  </si>
  <si>
    <t>Saregama India Ltd.</t>
  </si>
  <si>
    <t>INE979A01025</t>
  </si>
  <si>
    <t>Caplin Point Laboratories Ltd.</t>
  </si>
  <si>
    <t>INE475E01026</t>
  </si>
  <si>
    <t>Alkyl Amines Chemicals Ltd.</t>
  </si>
  <si>
    <t>INE150B01039</t>
  </si>
  <si>
    <t>Easy Trip Planners Ltd.</t>
  </si>
  <si>
    <t>INE07O001026</t>
  </si>
  <si>
    <t>JK Paper Ltd.</t>
  </si>
  <si>
    <t>INE789E01012</t>
  </si>
  <si>
    <t>ITI Ltd.</t>
  </si>
  <si>
    <t>INE248A01017</t>
  </si>
  <si>
    <t>RattanIndia Enterprises Ltd.</t>
  </si>
  <si>
    <t>INE834M01019</t>
  </si>
  <si>
    <t>EPL Ltd.</t>
  </si>
  <si>
    <t>INE255A01020</t>
  </si>
  <si>
    <t>BOROSIL RENEWABLES LTD.</t>
  </si>
  <si>
    <t>INE666D01022</t>
  </si>
  <si>
    <t>Prince Pipes And Fittings Ltd.</t>
  </si>
  <si>
    <t>INE689W01016</t>
  </si>
  <si>
    <t>Garden Reach Shipbuilders &amp; Engineers</t>
  </si>
  <si>
    <t>INE382Z01011</t>
  </si>
  <si>
    <t>Ujjivan Small Finance Bank Ltd.</t>
  </si>
  <si>
    <t>INE551W01018</t>
  </si>
  <si>
    <t>Balaji Amines Ltd.</t>
  </si>
  <si>
    <t>INE050E01027</t>
  </si>
  <si>
    <t>Gujarat Ambuja Exports Ltd.</t>
  </si>
  <si>
    <t>INE036B01030</t>
  </si>
  <si>
    <t>Network18 Media &amp; Investments Ltd.</t>
  </si>
  <si>
    <t>INE870H01013</t>
  </si>
  <si>
    <t>Prism Johnson Ltd.</t>
  </si>
  <si>
    <t>INE010A01011</t>
  </si>
  <si>
    <t>Sunteck Realty Ltd.</t>
  </si>
  <si>
    <t>INE805D01034</t>
  </si>
  <si>
    <t>Allcargo Logistics Ltd.</t>
  </si>
  <si>
    <t>INE418H01029</t>
  </si>
  <si>
    <t>FDC Ltd.</t>
  </si>
  <si>
    <t>INE258B01022</t>
  </si>
  <si>
    <t>Anupam Rasayan India Limited</t>
  </si>
  <si>
    <t>INE930P01018</t>
  </si>
  <si>
    <t>Vaibhav Global Ltd.</t>
  </si>
  <si>
    <t>INE884A01027</t>
  </si>
  <si>
    <t>Sterlite Technologies Ltd.</t>
  </si>
  <si>
    <t>INE089C01029</t>
  </si>
  <si>
    <t>Laxmi Organic Industries Ltd.</t>
  </si>
  <si>
    <t>INE576O01020</t>
  </si>
  <si>
    <t>Varroc Engineering Ltd.</t>
  </si>
  <si>
    <t>INE665L01035</t>
  </si>
  <si>
    <t>Avanti Feeds Ltd.</t>
  </si>
  <si>
    <t>INE871C01038</t>
  </si>
  <si>
    <t>KRBL Ltd.</t>
  </si>
  <si>
    <t>INE001B01026</t>
  </si>
  <si>
    <t>Just Dial Ltd.</t>
  </si>
  <si>
    <t>INE599M01018</t>
  </si>
  <si>
    <t>Rashtriya Chemicals and Fertilizers Ltd.</t>
  </si>
  <si>
    <t>INE027A01015</t>
  </si>
  <si>
    <t>Campus Activewear Ltd.</t>
  </si>
  <si>
    <t>INE278Y01022</t>
  </si>
  <si>
    <t>Glenmark Life Sciences Ltd.</t>
  </si>
  <si>
    <t>INE03Q201024</t>
  </si>
  <si>
    <t>Indigo Paints Ltd.</t>
  </si>
  <si>
    <t>INE09VQ01012</t>
  </si>
  <si>
    <t>TVS Supply Chain Solutions Ltd.</t>
  </si>
  <si>
    <t>INE395N01027</t>
  </si>
  <si>
    <t>MMTC Ltd.</t>
  </si>
  <si>
    <t>INE123F01029</t>
  </si>
  <si>
    <t>Edelweiss NIFTY Smallcap 250 Index Fund</t>
  </si>
  <si>
    <t>PORTFOLIO STATEMENT OF EDELWEISS MID CAP FUND AS ON MARCH 31, 2024</t>
  </si>
  <si>
    <t>(An open ended equity scheme predominantly investing in mid cap stocks)</t>
  </si>
  <si>
    <t>Edelweiss Mid Cap Fund</t>
  </si>
  <si>
    <t>PORTFOLIO STATEMENT OF EDELWEISS TECHNOLOGY FUND AS ON MARCH 31, 2024</t>
  </si>
  <si>
    <t>(An open-ended equity scheme investing in technology &amp; technology-related companies)</t>
  </si>
  <si>
    <t>NXP SEMICONDUCTORS NV</t>
  </si>
  <si>
    <t>NL0009538784</t>
  </si>
  <si>
    <t xml:space="preserve">(c) Listed / Awaiting listing on International Stock Exchanges </t>
  </si>
  <si>
    <t>MICROSOFT CORP</t>
  </si>
  <si>
    <t>US5949181045</t>
  </si>
  <si>
    <t>APPLE INC</t>
  </si>
  <si>
    <t>US0378331005</t>
  </si>
  <si>
    <t>NVIDIA CORPORATION</t>
  </si>
  <si>
    <t>US67066G1040</t>
  </si>
  <si>
    <t>BROADCOM INC</t>
  </si>
  <si>
    <t>US11135F1012</t>
  </si>
  <si>
    <t>SALESFORCE INC</t>
  </si>
  <si>
    <t>US79466L3024</t>
  </si>
  <si>
    <t>ADVANCED MICRO DEVICES INC</t>
  </si>
  <si>
    <t>US0079031078</t>
  </si>
  <si>
    <t>ADOBE INC</t>
  </si>
  <si>
    <t>US00724F1012</t>
  </si>
  <si>
    <t>ACCENTURE PLC</t>
  </si>
  <si>
    <t>IE00B4BNMY34</t>
  </si>
  <si>
    <t>ORACLE CORPORATION</t>
  </si>
  <si>
    <t>US68389X1054</t>
  </si>
  <si>
    <t>INTEL CORP</t>
  </si>
  <si>
    <t>US4581401001</t>
  </si>
  <si>
    <t>CISCO SYSTEMS INC</t>
  </si>
  <si>
    <t>US17275R1023</t>
  </si>
  <si>
    <t>QUALCOMM INC</t>
  </si>
  <si>
    <t>US7475251036</t>
  </si>
  <si>
    <t>INTUIT INC</t>
  </si>
  <si>
    <t>US4612021034</t>
  </si>
  <si>
    <t>IBM</t>
  </si>
  <si>
    <t>US4592001014</t>
  </si>
  <si>
    <t>APPLIED MATERIALS INC</t>
  </si>
  <si>
    <t>US0382221051</t>
  </si>
  <si>
    <t>SERVICENOW INC.</t>
  </si>
  <si>
    <t>US81762P1021</t>
  </si>
  <si>
    <t>TEXAS INSTRUMENTS INC</t>
  </si>
  <si>
    <t>US8825081040</t>
  </si>
  <si>
    <t>MICRON TECHNOLOGY INC</t>
  </si>
  <si>
    <t>US5951121038</t>
  </si>
  <si>
    <t>LAM RESEARCH CORPORATION</t>
  </si>
  <si>
    <t>US5128071082</t>
  </si>
  <si>
    <t>ANALOG DEVICES INC</t>
  </si>
  <si>
    <t>US0326541051</t>
  </si>
  <si>
    <t>KLA CORP</t>
  </si>
  <si>
    <t>US4824801009</t>
  </si>
  <si>
    <t>PALO ALTO NETWORKS INC</t>
  </si>
  <si>
    <t>US6974351057</t>
  </si>
  <si>
    <t>SYNOPSYS INC</t>
  </si>
  <si>
    <t>US8716071076</t>
  </si>
  <si>
    <t>CADENCE DESIGN SYS INC</t>
  </si>
  <si>
    <t>US1273871087</t>
  </si>
  <si>
    <t>ARISTA NETWORKS INC.</t>
  </si>
  <si>
    <t>US0404131064</t>
  </si>
  <si>
    <t>AMPHENOL CORP</t>
  </si>
  <si>
    <t>US0320951017</t>
  </si>
  <si>
    <t>ROPER TECHNOLOGIES INC</t>
  </si>
  <si>
    <t>US7766961061</t>
  </si>
  <si>
    <t>MOTOROLA SOLUTIONS INC</t>
  </si>
  <si>
    <t>US6200763075</t>
  </si>
  <si>
    <t>AUTODESK INC</t>
  </si>
  <si>
    <t>US0527691069</t>
  </si>
  <si>
    <t>MICROCHIP TECHNOLOGY INC</t>
  </si>
  <si>
    <t>US5950171042</t>
  </si>
  <si>
    <t>TE CONNECTIVITY LTD</t>
  </si>
  <si>
    <t>CH0102993182</t>
  </si>
  <si>
    <t>FORTINET INC</t>
  </si>
  <si>
    <t>US34959E1091</t>
  </si>
  <si>
    <t>COGNIZANT TECH SOLUTIONS</t>
  </si>
  <si>
    <t>US1924461023</t>
  </si>
  <si>
    <t>GARTNER INC</t>
  </si>
  <si>
    <t>US3666511072</t>
  </si>
  <si>
    <t>CDW CORP/DE</t>
  </si>
  <si>
    <t>US12514G1085</t>
  </si>
  <si>
    <t>ON SEMICONDUCTOR CORPORATION</t>
  </si>
  <si>
    <t>US6821891057</t>
  </si>
  <si>
    <t>MONOLITHIC POWER SYSTEM INC</t>
  </si>
  <si>
    <t>US6098391054</t>
  </si>
  <si>
    <t>ANSYS INC</t>
  </si>
  <si>
    <t>US03662Q1058</t>
  </si>
  <si>
    <t>FAIR ISAAC CORP</t>
  </si>
  <si>
    <t>US3032501047</t>
  </si>
  <si>
    <t>HP INC</t>
  </si>
  <si>
    <t>US40434L1052</t>
  </si>
  <si>
    <t>KEYSIGHT TECHNOLOGIES INC</t>
  </si>
  <si>
    <t>US49338L1035</t>
  </si>
  <si>
    <t>CORNING INC</t>
  </si>
  <si>
    <t>US2193501051</t>
  </si>
  <si>
    <t>WESTERN DIGITAL CORP</t>
  </si>
  <si>
    <t>US9581021055</t>
  </si>
  <si>
    <t>PTC INC</t>
  </si>
  <si>
    <t>US69370C1009</t>
  </si>
  <si>
    <t>NETAPP INC</t>
  </si>
  <si>
    <t>US64110D1046</t>
  </si>
  <si>
    <t>HEWLETT PACKARD ENTERPRISE CO</t>
  </si>
  <si>
    <t>US42824C1099</t>
  </si>
  <si>
    <t>TELEDYNE TECHNOLOGIES INC</t>
  </si>
  <si>
    <t>US8793601050</t>
  </si>
  <si>
    <t>VERISIGN INC</t>
  </si>
  <si>
    <t>US92343E1029</t>
  </si>
  <si>
    <t>SEAGATE TECHNOLOGY HOLDINGS PLC</t>
  </si>
  <si>
    <t>IE00BKVD2N49</t>
  </si>
  <si>
    <t>Edelweiss Technology Fund</t>
  </si>
  <si>
    <t>PORTFOLIO STATEMENT OF EDELWEISS GOLD ETF FUND AS ON MARCH 31, 2024</t>
  </si>
  <si>
    <t>((An open ended exchange traded fund replicating/tracking domestic prices of Gold))</t>
  </si>
  <si>
    <t xml:space="preserve">a) Gold </t>
  </si>
  <si>
    <t>Gold</t>
  </si>
  <si>
    <t>IDIA00500001</t>
  </si>
  <si>
    <t>Edelweiss Gold ETF</t>
  </si>
  <si>
    <t>PORTFOLIO STATEMENT OF EDELWEISS GOLD AND SILVER ETF FOF AS ON MARCH 31, 2024</t>
  </si>
  <si>
    <t>(An open-ended fund of funds scheme investing in units of Gold ETF and Silver ETF)</t>
  </si>
  <si>
    <t>INF754K01SE6</t>
  </si>
  <si>
    <t>Edelweiss Silver ETF</t>
  </si>
  <si>
    <t>INF754K01SF3</t>
  </si>
  <si>
    <t>Edelweiss Gold and Silver ETF Fund of Fund</t>
  </si>
  <si>
    <t>PORTFOLIO STATEMENT OF EDELWEISS  LIQUID FUND AS ON MARCH 31, 2024</t>
  </si>
  <si>
    <t>(An open-ended liquid scheme)</t>
  </si>
  <si>
    <t>182 Days Tbill Red 16-05-2024</t>
  </si>
  <si>
    <t>IN002023Y342</t>
  </si>
  <si>
    <t>182 Days Tbill Red 09-05-2024</t>
  </si>
  <si>
    <t>IN002023Y334</t>
  </si>
  <si>
    <t>182 Days Tbill Red 06-06-2024</t>
  </si>
  <si>
    <t>IN002023Y375</t>
  </si>
  <si>
    <t>182 Days Tbill Red 13-06-2024</t>
  </si>
  <si>
    <t>IN002023Y383</t>
  </si>
  <si>
    <t>91 Days Tbill Red 16-05-2024</t>
  </si>
  <si>
    <t>IN002023X476</t>
  </si>
  <si>
    <t>364 Days Tbill Red 13-06-2024</t>
  </si>
  <si>
    <t>IN002023Z125</t>
  </si>
  <si>
    <t>182 Days Tbill Red 11-04-2024</t>
  </si>
  <si>
    <t>IN002023Y292</t>
  </si>
  <si>
    <t>91 Days Tbill Red 09-05-2024</t>
  </si>
  <si>
    <t>IN002023X468</t>
  </si>
  <si>
    <t>Axis Bank Ltd CD Red 13-05-2024#**</t>
  </si>
  <si>
    <t>INE238AD6660</t>
  </si>
  <si>
    <t>Canara Bank CD Red 30-05-2024#**</t>
  </si>
  <si>
    <t>INE476A16XR8</t>
  </si>
  <si>
    <t>Axis Bank Ltd CD Red 16-05-2024#**</t>
  </si>
  <si>
    <t>INE238AD6686</t>
  </si>
  <si>
    <t>Bank Of Baroda CD Red 17-05-2024#**</t>
  </si>
  <si>
    <t>INE028A16EJ4</t>
  </si>
  <si>
    <t>Union Bank Of India CD Red 06-05-2024#</t>
  </si>
  <si>
    <t>INE692A16GT1</t>
  </si>
  <si>
    <t>Canara Bank CD Red 08-05-2024#**</t>
  </si>
  <si>
    <t>INE476A16XM9</t>
  </si>
  <si>
    <t>Punjab National Bank CD Red 10-05-2024#**</t>
  </si>
  <si>
    <t>INE160A16OK2</t>
  </si>
  <si>
    <t>Bank Of Baroda CD Red 21-05-2024#**</t>
  </si>
  <si>
    <t>INE028A16EV9</t>
  </si>
  <si>
    <t>Bank Of Baroda CD Red 22-05-2024#**</t>
  </si>
  <si>
    <t>INE028A16EY3</t>
  </si>
  <si>
    <t>Bank Of Baroda CD Red 27-05-2024#**</t>
  </si>
  <si>
    <t>INE028A16EI6</t>
  </si>
  <si>
    <t>Bank Of Baroda CD Red 30-05-2024#**</t>
  </si>
  <si>
    <t>INE028A16FA0</t>
  </si>
  <si>
    <t>Canara Bank CD Red 05-06-2024#**</t>
  </si>
  <si>
    <t>INE476A16XU2</t>
  </si>
  <si>
    <t>L&amp;T Metro Rail (HYD) CP Red 15-04-2024**</t>
  </si>
  <si>
    <t>INE128M14761</t>
  </si>
  <si>
    <t>Reliance Retail Ventures Ltd CP Red 15-05-2024**</t>
  </si>
  <si>
    <t>INE929O14BJ5</t>
  </si>
  <si>
    <t>Export Import Bank of India CP Red 22-05-2024**</t>
  </si>
  <si>
    <t>INE514E14RK0</t>
  </si>
  <si>
    <t>Small Industries Development Bank of India CP Red 24-05-2024**</t>
  </si>
  <si>
    <t>INE556F14KA4</t>
  </si>
  <si>
    <t>National Bank for Agriculture and Rural Development CP Red 30-05-2024**</t>
  </si>
  <si>
    <t>INE261F14LB7</t>
  </si>
  <si>
    <t>National Bank for Agriculture and Rural Development CP Red 03-06-2024**</t>
  </si>
  <si>
    <t>INE261F14LC5</t>
  </si>
  <si>
    <t>Motilal Oswal Financial Services Ltd CP Red 31-05-2024**</t>
  </si>
  <si>
    <t>INE338I14GW3</t>
  </si>
  <si>
    <t>LIC Housing Finance Ltd CP Red 28-05-2024**</t>
  </si>
  <si>
    <t>INE115A14EU1</t>
  </si>
  <si>
    <t>Reliance Retail Ventures Ltd CP Red 03-06-2024**</t>
  </si>
  <si>
    <t>INE929O14BN7</t>
  </si>
  <si>
    <t>LIC Housing Finance Ltd CP Red 24-04-2024**</t>
  </si>
  <si>
    <t>INE115A14EL0</t>
  </si>
  <si>
    <t>Small Industries Development Bank of India CP Red 09-05-2024**</t>
  </si>
  <si>
    <t>INE556F14JZ3</t>
  </si>
  <si>
    <t>ICICI Securities CP Red 17-05-2024**</t>
  </si>
  <si>
    <t>INE763G14SZ4</t>
  </si>
  <si>
    <t>ICICI Securities CP Red 22-05-2024**</t>
  </si>
  <si>
    <t>INE763G14TC1</t>
  </si>
  <si>
    <t>Reliance Retail Ventures Ltd CP Red 24-05-2024**</t>
  </si>
  <si>
    <t>INE929O14BL1</t>
  </si>
  <si>
    <t>Tata Capital Housing Finance CP Red 29-05-2024**</t>
  </si>
  <si>
    <t>INE033L14MZ5</t>
  </si>
  <si>
    <t>ICICI Securities CP Red 03-06-2024**</t>
  </si>
  <si>
    <t>INE763G14PV9</t>
  </si>
  <si>
    <t>National Bank for Agriculture and Rural Development CP Red 05-06-2024**</t>
  </si>
  <si>
    <t>INE261F14LD3</t>
  </si>
  <si>
    <t>Hero Fincorp Ltd CP Red 03-06-24**</t>
  </si>
  <si>
    <t>INE957N14IA2</t>
  </si>
  <si>
    <t>Kotak Securities Ltd CP Red 06-06-2024**</t>
  </si>
  <si>
    <t>INE028E14NJ2</t>
  </si>
  <si>
    <t>Motilal Oswal Finvest Ltd CP Red 06-06-24**</t>
  </si>
  <si>
    <t>INE01WN14BC1</t>
  </si>
  <si>
    <t>Godrej Industries Ltd CP Red 10-04-2024**</t>
  </si>
  <si>
    <t>INE233A14G24</t>
  </si>
  <si>
    <t>Motilal Oswal Finvest Ltd CP Red 08-05-24**</t>
  </si>
  <si>
    <t>INE01WN14AN0</t>
  </si>
  <si>
    <t>Aditya Birla Financial Ltd CP Red 13-05-2024**</t>
  </si>
  <si>
    <t>INE860H142K3</t>
  </si>
  <si>
    <t>National Bank for Agriculture and Rural Development CP Red 13-06-2024**</t>
  </si>
  <si>
    <t>INE261F14LI2</t>
  </si>
  <si>
    <t>HDFC Securities Ltd CP Red 22-04-2024**</t>
  </si>
  <si>
    <t>INE700G14IJ1</t>
  </si>
  <si>
    <t>Bajaj Finance Ltd CP Red 15-05-2024**</t>
  </si>
  <si>
    <t>INE296A14XB9</t>
  </si>
  <si>
    <t>ICICI Securities CP Red 27-05-2024**</t>
  </si>
  <si>
    <t>INE763G14TH0</t>
  </si>
  <si>
    <t>Motilal Oswal Finvest Ltd CP Red 10-05-24**</t>
  </si>
  <si>
    <t>INE01WN14AX9</t>
  </si>
  <si>
    <t>BOBCARD Ltd CP Red 14-06-2024**</t>
  </si>
  <si>
    <t>INE027214597</t>
  </si>
  <si>
    <t>Edelweiss Liquid Fund</t>
  </si>
  <si>
    <t>Liquid Fund</t>
  </si>
  <si>
    <t>Regular Plan Annual IDCW</t>
  </si>
  <si>
    <t>Regular Plan Daily IDCW</t>
  </si>
  <si>
    <t>Regular Plan Growth</t>
  </si>
  <si>
    <t>Retail Annual IDCW Option</t>
  </si>
  <si>
    <t>Retail Bonus Option</t>
  </si>
  <si>
    <t>Retail Daily IDCW Option</t>
  </si>
  <si>
    <t>Retail Fortnightly IDCW Option</t>
  </si>
  <si>
    <t>Retail Growth Option</t>
  </si>
  <si>
    <t>Retail IDCW Option</t>
  </si>
  <si>
    <t>Retail Monthly IDCW Option</t>
  </si>
  <si>
    <t>Retail Weekly IDCW Option</t>
  </si>
  <si>
    <t>Direct Plan daily IDCW</t>
  </si>
  <si>
    <t>Retail Plan Daily IDCW</t>
  </si>
  <si>
    <t>Retail Plan Monthly IDCW</t>
  </si>
  <si>
    <t>Retail Plan Weekly IDCW</t>
  </si>
  <si>
    <t>PORTFOLIO STATEMENT OF EDELWEISS  ASEAN EQUITY OFF-SHORE FUND AS ON MARCH 31, 2024</t>
  </si>
  <si>
    <t>(An open ended fund of fund scheme investing in JPMorgan Funds – ASEAN Equity Fund)</t>
  </si>
  <si>
    <t>Foreign Securities and/or Overseas ETFs</t>
  </si>
  <si>
    <t>International  Mutual Fund Units</t>
  </si>
  <si>
    <t>JPM Asean Equity-I Acc USD</t>
  </si>
  <si>
    <t>LU0441852299</t>
  </si>
  <si>
    <t>7. Total gross exposure to derivative instruments (excluding reversed positions) at the end of the month (Rs. in Lakhs)</t>
  </si>
  <si>
    <t>8. Margin Deposits includes Margin money placed on derivatives other than margin money placed with bank</t>
  </si>
  <si>
    <t>9. Total value and percentage of Illiquiid Equity shares &amp; Equity related instruments</t>
  </si>
  <si>
    <t>Edelweiss ASEAN Equity Off-Shore Fund</t>
  </si>
  <si>
    <t>PORTFOLIO STATEMENT OF EDELWEISS  GREATER CHINA EQUITY OFF-SHORE FUND AS ON MARCH 31, 2024</t>
  </si>
  <si>
    <t>(An open ended fund of fund scheme investing in JPMorgan Funds – Greater China Fund)</t>
  </si>
  <si>
    <t>JPM Greater China-I-I2 USD</t>
  </si>
  <si>
    <t>LU1727356906</t>
  </si>
  <si>
    <t>NAV at the end of the period is NAV as on September 27, 2023 since September 30, 2023 , September 29, 2023 &amp; September 28, 2023 were non-business days for the scheme.</t>
  </si>
  <si>
    <t>Edelweiss Greater China Equity Off-Shore Fund</t>
  </si>
  <si>
    <t>PORTFOLIO STATEMENT OF EDELWEISS MSCI INDIA DOMESTIC &amp; WORLD HEALTHCARE 45 INDEX AS ON MARCH 31, 2024</t>
  </si>
  <si>
    <t>(An Open-ended Equity Scheme replicating MSCI India Domestic &amp; World Healthcare 45 Index)</t>
  </si>
  <si>
    <t>Pfizer Ltd.</t>
  </si>
  <si>
    <t>INE182A01018</t>
  </si>
  <si>
    <t>ELI LILLY &amp; CO</t>
  </si>
  <si>
    <t>US5324571083</t>
  </si>
  <si>
    <t>Pharmaceuticals</t>
  </si>
  <si>
    <t>JOHNSON &amp; JOHNSON</t>
  </si>
  <si>
    <t>US4781601046</t>
  </si>
  <si>
    <t>MERCK &amp; CO.INC</t>
  </si>
  <si>
    <t>US58933Y1055</t>
  </si>
  <si>
    <t>ABBVIE INC</t>
  </si>
  <si>
    <t>US00287Y1091</t>
  </si>
  <si>
    <t>Biotechnology</t>
  </si>
  <si>
    <t>THERMO FISHER SCIENTIFIC INC</t>
  </si>
  <si>
    <t>US8835561023</t>
  </si>
  <si>
    <t>Life Sciences Tools &amp; Services</t>
  </si>
  <si>
    <t>NOVARTIS AG</t>
  </si>
  <si>
    <t>US66987V1098</t>
  </si>
  <si>
    <t>ABBOTT LABORATORIES</t>
  </si>
  <si>
    <t>US0028241000</t>
  </si>
  <si>
    <t>Health Care Equipment &amp; Supplies</t>
  </si>
  <si>
    <t>DANAHER CORP</t>
  </si>
  <si>
    <t>US2358511028</t>
  </si>
  <si>
    <t>AMGEN INC</t>
  </si>
  <si>
    <t>US0311621009</t>
  </si>
  <si>
    <t>INTUITIVE SURGICAL INC</t>
  </si>
  <si>
    <t>US46120E6023</t>
  </si>
  <si>
    <t>STRYKER CORP</t>
  </si>
  <si>
    <t>US8636671013</t>
  </si>
  <si>
    <t>MEDTRONIC PLC</t>
  </si>
  <si>
    <t>IE00BTN1Y115</t>
  </si>
  <si>
    <t>VERTEX PHARMACEUTICALS INC</t>
  </si>
  <si>
    <t>US92532F1003</t>
  </si>
  <si>
    <t>GILEAD SCIENCES INC</t>
  </si>
  <si>
    <t>US3755581036</t>
  </si>
  <si>
    <t>BECTON DICKINSON AND CO</t>
  </si>
  <si>
    <t>US0758871091</t>
  </si>
  <si>
    <t>IQVIA HOLDINGS INC</t>
  </si>
  <si>
    <t>US46266C1053</t>
  </si>
  <si>
    <t>AGILENT TECHNOLOGIES INC</t>
  </si>
  <si>
    <t>US00846U1016</t>
  </si>
  <si>
    <t>MODERNA INC</t>
  </si>
  <si>
    <t>US60770K1079</t>
  </si>
  <si>
    <t>PHARMACEUTICALS</t>
  </si>
  <si>
    <t>ILLUMINA INC</t>
  </si>
  <si>
    <t>US4523271090</t>
  </si>
  <si>
    <t>NOVO-NORDISK A/S</t>
  </si>
  <si>
    <t>US6701002056</t>
  </si>
  <si>
    <t>Edelweiss MSCI India Domestic &amp; World Healthcare 45 Index Fund</t>
  </si>
  <si>
    <t>PORTFOLIO STATEMENT OF EDELWEISS  EUROPE DYNAMIC EQUITY OFF-SHORE FUND AS ON MARCH 31, 2024</t>
  </si>
  <si>
    <t>(An open ended fund of fund scheme investing in JPMorgan Funds – Europe Dynamic Fund)</t>
  </si>
  <si>
    <t>JPMorgan F-Europe Dynam-I-A</t>
  </si>
  <si>
    <t>LU0248045857</t>
  </si>
  <si>
    <t>Edelweiss Europe Dynamic Equity Off-Shore Fund</t>
  </si>
  <si>
    <t>PORTFOLIO STATEMENT OF EDELWEISS  EMERGING MARKETS OPPORTUNITIES EQUITY OFF-SHORE FUND AS ON MARCH 31, 2024</t>
  </si>
  <si>
    <t>(An open ended fund of fund scheme investing in JPMorgan Funds – Emerging Market Opportunities Fund)</t>
  </si>
  <si>
    <t>JPMORGAN Asset Mgt - Emg Mkt Opps I USD</t>
  </si>
  <si>
    <t>LU0431993749</t>
  </si>
  <si>
    <t>Edelweiss Emerging Markets Opportunities Equity Off-Shore Fund</t>
  </si>
  <si>
    <t>PORTFOLIO STATEMENT OF EDELWEISS  US VALUE EQUITY OFF-SHORE FUND AS ON MARCH 31, 2024</t>
  </si>
  <si>
    <t>(An open ended fund of fund scheme investing in JPMorgan Funds – US Value Fund)</t>
  </si>
  <si>
    <t>JPMORGAN F-JPM US Value-I Ac</t>
  </si>
  <si>
    <t>LU0248060658</t>
  </si>
  <si>
    <t>Edelweiss US Value Equity Off-Shore Fund</t>
  </si>
  <si>
    <t>PORTFOLIO STATEMENT OF EDELWEISS  US TECHNOLOGY EQUITY FOF AS ON MARCH 31, 2024</t>
  </si>
  <si>
    <t>(An open ended fund of fund scheme investing in JPMorgan Funds – US TECHNOLOGY EQUITY FOF)</t>
  </si>
  <si>
    <t>Jpmorgan F-Us Technology-I A</t>
  </si>
  <si>
    <t>LU0248060906</t>
  </si>
  <si>
    <t>Edelweiss US Technology Equity Fund of Fund</t>
  </si>
  <si>
    <t>PORTFOLIO STATEMENT OF EDELWEISS SILVER ETF FUND AS ON MARCH 31, 2024</t>
  </si>
  <si>
    <t>(An open ended exchange traded fund replicating/tracking domestic prices of Silver)</t>
  </si>
  <si>
    <t xml:space="preserve">a) Silver </t>
  </si>
  <si>
    <t>I.</t>
  </si>
  <si>
    <t>Disclosure pursuant to SEBI circular Paragraph 5.2 of the Master Circular for Mutual Funds dated May 19, 2023 are as follows:</t>
  </si>
  <si>
    <t>a.</t>
  </si>
  <si>
    <t>Hedging positions through futures as on 31st March 2024:</t>
  </si>
  <si>
    <t>Scheme name</t>
  </si>
  <si>
    <t>Underlying</t>
  </si>
  <si>
    <t>Long / Short</t>
  </si>
  <si>
    <t>Futures price when purchased</t>
  </si>
  <si>
    <t>Current price of the contract</t>
  </si>
  <si>
    <t>Margin maintained in Rs. Lakhs</t>
  </si>
  <si>
    <t>Aarti Industries Ltd. 25/04/2024</t>
  </si>
  <si>
    <t>Short</t>
  </si>
  <si>
    <t>Abb India Ltd 25/04/2024</t>
  </si>
  <si>
    <t>Abbott India Ltd 25/04/2024</t>
  </si>
  <si>
    <t>Aditya Birla Capital Ltd 25/04/2024</t>
  </si>
  <si>
    <t>Aditya Birla Fashion &amp; Retail 25/04/2024</t>
  </si>
  <si>
    <t>Acc Ltd 25/04/2024</t>
  </si>
  <si>
    <t>Adani Enterprises Ltd 25/04/2024</t>
  </si>
  <si>
    <t>Adani Ports &amp; Sp Eco Zone 25/04/2024</t>
  </si>
  <si>
    <t>Alkem Laboratories Ltd 25/04/2024</t>
  </si>
  <si>
    <t>Ambuja Cements Ltd 25/04/2024</t>
  </si>
  <si>
    <t>Apollo Hospitals Enterp Ltd 25/04/2024</t>
  </si>
  <si>
    <t>Apollo Tyres Ltd 25/04/2024</t>
  </si>
  <si>
    <t>Ashok Leyland Ltd 25/04/2024</t>
  </si>
  <si>
    <t>Asian Paints Ltd 25/04/2024</t>
  </si>
  <si>
    <t>Astral Ltd 25/04/2024</t>
  </si>
  <si>
    <t>Atul Ltd 25/04/2024</t>
  </si>
  <si>
    <t>Au Small Finance Bank Ltd 25/04/2024</t>
  </si>
  <si>
    <t>Aurobindo Pharma Ltd 25/04/2024</t>
  </si>
  <si>
    <t>Axis Bank Ltd 25/04/2024</t>
  </si>
  <si>
    <t>Bajaj Finserv Ltd 25/04/2024</t>
  </si>
  <si>
    <t>Bajaj Finance Ltd 25/04/2024</t>
  </si>
  <si>
    <t>Balkrishna Industries Ltd 25/04/2024</t>
  </si>
  <si>
    <t>Balrampur Chini Mills Ltd 25/04/2024</t>
  </si>
  <si>
    <t>Bandhan Bank Ltd 25/04/2024</t>
  </si>
  <si>
    <t>Bank Of Baroda 25/04/2024</t>
  </si>
  <si>
    <t>Bata India Ltd 25/04/2024</t>
  </si>
  <si>
    <t>Bharat Electronics Ltd 25/04/2024</t>
  </si>
  <si>
    <t>Bharat Forge Ltd 25/04/2024</t>
  </si>
  <si>
    <t>Bharti Airtel Ltd 25/04/2024</t>
  </si>
  <si>
    <t>Bharat Heavy Electricals Ltd 25/04/2024</t>
  </si>
  <si>
    <t>Biocon Ltd 25/04/2024</t>
  </si>
  <si>
    <t>Bosch Ltd 25/04/2024</t>
  </si>
  <si>
    <t>Bharat Petro Corp Ltd 25/04/2024</t>
  </si>
  <si>
    <t>Birlasoft Ltd. 25/04/2024</t>
  </si>
  <si>
    <t>Canara Bank 25/04/2024</t>
  </si>
  <si>
    <t>Can Fin Homes Ltd 25/04/2024</t>
  </si>
  <si>
    <t>Chambal Fert &amp; Chem Ltd 25/04/2024</t>
  </si>
  <si>
    <t>Cholamandalam Inv &amp; Fin Co Lt 25/04/2024</t>
  </si>
  <si>
    <t>Cipla Ltd 25/04/2024</t>
  </si>
  <si>
    <t>Coal India Ltd 25/04/2024</t>
  </si>
  <si>
    <t>Coforge Ltd 25/04/2024</t>
  </si>
  <si>
    <t>Container Corp Of Ind Ltd 25/04/2024</t>
  </si>
  <si>
    <t>Coromandel International Ltd 25/04/2024</t>
  </si>
  <si>
    <t>Crompton Greaves Cons Elect 25/04/2024</t>
  </si>
  <si>
    <t>City Union Bank Ltd 25/04/2024</t>
  </si>
  <si>
    <t>Cummins India Ltd 25/04/2024</t>
  </si>
  <si>
    <t>Dabur India Ltd 25/04/2024</t>
  </si>
  <si>
    <t>Dalmia Bharat Ltd 25/04/2024</t>
  </si>
  <si>
    <t>Deepak Nitrite Limited 25/04/2024</t>
  </si>
  <si>
    <t>Divi'S Laboratories Ltd 25/04/2024</t>
  </si>
  <si>
    <t>Dixon Technologies (India)Ltd 25/04/2024</t>
  </si>
  <si>
    <t>Dlf Ltd 25/04/2024</t>
  </si>
  <si>
    <t>Dr. Reddy'S Laboratories Ltd 25/04/2024</t>
  </si>
  <si>
    <t>Eicher Motors Ltd 25/04/2024</t>
  </si>
  <si>
    <t>Escorts Kubota Limited 25/04/2024</t>
  </si>
  <si>
    <t>Exide Industries Ltd 25/04/2024</t>
  </si>
  <si>
    <t>Federal Bank Ltd 25/04/2024</t>
  </si>
  <si>
    <t>Gail (India) Ltd 25/04/2024</t>
  </si>
  <si>
    <t>Glenmark Pharmaceuticals Ltd 25/04/2024</t>
  </si>
  <si>
    <t>Gmr Airports Infrastructure Ltd 25/04/20</t>
  </si>
  <si>
    <t>Gujarat Narmada Val Fert&amp;Chem 25/04/2024</t>
  </si>
  <si>
    <t>Godrej Consumer Products Ltd 25/04/2024</t>
  </si>
  <si>
    <t>Godrej Properties Ltd 25/04/2024</t>
  </si>
  <si>
    <t>Gujarat Gas Ltd 25/04/2024</t>
  </si>
  <si>
    <t>Hindustan Aeronautics Limited 25/04/2024</t>
  </si>
  <si>
    <t>Havells India Ltd 25/04/2024</t>
  </si>
  <si>
    <t>Hcl Technologies Ltd 25/04/2024</t>
  </si>
  <si>
    <t>Hdfc Bank Ltd 25/04/2024</t>
  </si>
  <si>
    <t>Hdfc Life Ins Co Ltd 25/04/2024</t>
  </si>
  <si>
    <t>Hero Motocorp Ltd 25/04/2024</t>
  </si>
  <si>
    <t>Hindalco Industries Ltd 25/04/2024</t>
  </si>
  <si>
    <t>Hindustan Copper Ltd 25/04/2024</t>
  </si>
  <si>
    <t>Hindustan Petroleum Corp Ltd 25/04/2024</t>
  </si>
  <si>
    <t>Hindustan Unilever Ltd 25/04/2024</t>
  </si>
  <si>
    <t>Icici Bank Ltd 25/04/2024</t>
  </si>
  <si>
    <t>Icici Lombard Gen Ins Co Ltd 25/04/2024</t>
  </si>
  <si>
    <t>Icici Pru Life Ins Co Ltd 25/04/2024</t>
  </si>
  <si>
    <t>Vodafone Idea Ltd 25/04/2024</t>
  </si>
  <si>
    <t>Idfc Ltd 25/04/2024</t>
  </si>
  <si>
    <t>Idfc First Bank Ltd 25/04/2024</t>
  </si>
  <si>
    <t>Indian Energy Exchange Ltd 25/04/2024</t>
  </si>
  <si>
    <t>Indian Hotels Co. Ltd 25/04/2024</t>
  </si>
  <si>
    <t>The India Cements Ltd 25/04/2024</t>
  </si>
  <si>
    <t>Indiamart Intermesh Ltd 25/04/2024</t>
  </si>
  <si>
    <t>Interglobe Aviation Ltd 25/04/2024</t>
  </si>
  <si>
    <t>Indusind Bank Ltd 25/04/2024</t>
  </si>
  <si>
    <t>Indus Towers Ltd 25/04/2024</t>
  </si>
  <si>
    <t>Infosys Ltd 25/04/2024</t>
  </si>
  <si>
    <t>Indian Oil Corporation Ltd 25/04/2024</t>
  </si>
  <si>
    <t>Irctc 25/04/2024</t>
  </si>
  <si>
    <t>Itc Ltd 25/04/2024</t>
  </si>
  <si>
    <t>Jindal Steel &amp; Power Ltd 25/04/2024</t>
  </si>
  <si>
    <t>Jk Cement Ltd 25/04/2024</t>
  </si>
  <si>
    <t>Jsw Steel Ltd 25/04/2024</t>
  </si>
  <si>
    <t>Jubilant Foodworks Ltd 25/04/2024</t>
  </si>
  <si>
    <t>Kotak Mahindra Ban - Inr5 25/04/2024</t>
  </si>
  <si>
    <t>L&amp;T Finance Holdings Ltd 25/04/2024</t>
  </si>
  <si>
    <t>Dr. Lal Path Labs Ltd 25/04/2024</t>
  </si>
  <si>
    <t>Lic Housing Finance Ltd 25/04/2024</t>
  </si>
  <si>
    <t>Larsen &amp; Toubro Ltd 25/04/2024</t>
  </si>
  <si>
    <t>Ltimindtree Ltd 25/04/2024</t>
  </si>
  <si>
    <t>L&amp;T Technology Services Ltd 25/04/2024</t>
  </si>
  <si>
    <t>Lupin Ltd 25/04/2024</t>
  </si>
  <si>
    <t>Mahindra &amp; Mahindra Ltd 25/04/2024</t>
  </si>
  <si>
    <t>Mahindra &amp; Mah Fin Serv Ltd 25/04/2024</t>
  </si>
  <si>
    <t>Manappuram Finance Ltd 25/04/2024</t>
  </si>
  <si>
    <t>Marico Ltd 25/04/2024</t>
  </si>
  <si>
    <t>United Spirits Ltd 25/04/2024</t>
  </si>
  <si>
    <t>Multi Commodity Exch 25/04/2024</t>
  </si>
  <si>
    <t>Max Financial Services Ltd 25/04/2024</t>
  </si>
  <si>
    <t>Mahanagar Gas Ltd 25/04/2024</t>
  </si>
  <si>
    <t>Samvardhana Motherson Int Ltd 25/04/2024</t>
  </si>
  <si>
    <t>Mphasis Ltd 25/04/2024</t>
  </si>
  <si>
    <t>National Aluminium Co. Ltd 25/04/2024</t>
  </si>
  <si>
    <t>Info Edge (India) Ltd 25/04/2024</t>
  </si>
  <si>
    <t>Navin Fluorine Int Ltd 25/04/2024</t>
  </si>
  <si>
    <t>Nestle India Ltd 25/04/2024</t>
  </si>
  <si>
    <t>Nmdc Ltd 25/04/2024</t>
  </si>
  <si>
    <t>Ntpc Ltd 25/04/2024</t>
  </si>
  <si>
    <t>Oberoi Realty Ltd 25/04/2024</t>
  </si>
  <si>
    <t>Oracle Financial Serv Soft Lt 25/04/2024</t>
  </si>
  <si>
    <t>Ongc Ltd 25/04/2024</t>
  </si>
  <si>
    <t>Page Industries Ltd 25/04/2024</t>
  </si>
  <si>
    <t>Piramal Enterprises Ltd 25/04/2024</t>
  </si>
  <si>
    <t>Persistent Systems Ltd 25/04/2024</t>
  </si>
  <si>
    <t>Petronet Lng Ltd 25/04/2024</t>
  </si>
  <si>
    <t>Power Finance Corporation Ltd 25/04/2024</t>
  </si>
  <si>
    <t>Pidilite Industries Ltd 25/04/2024</t>
  </si>
  <si>
    <t>Pi Industries Ltd 25/04/2024</t>
  </si>
  <si>
    <t>Punjab National Bank 25/04/2024</t>
  </si>
  <si>
    <t>Polycab India Limited 25/04/2024</t>
  </si>
  <si>
    <t>Power Grid Corp Ltd 25/04/2024</t>
  </si>
  <si>
    <t>Pvr Inox Ltd 25/04/2024</t>
  </si>
  <si>
    <t>The Ramco Cements Ltd 25/04/2024</t>
  </si>
  <si>
    <t>Rbl Bank Ltd 25/04/2024</t>
  </si>
  <si>
    <t>Rec Ltd 25/04/2024</t>
  </si>
  <si>
    <t>Reliance Industries Ltd 25/04/2024</t>
  </si>
  <si>
    <t>Steel Authority Of India Ltd 25/04/2024</t>
  </si>
  <si>
    <t>Sbi Cards &amp; Pay Serv Ltd 25/04/2024</t>
  </si>
  <si>
    <t>Sbi Life Insurance Co Ltd 25/04/2024</t>
  </si>
  <si>
    <t>State Bank Of India 25/04/2024</t>
  </si>
  <si>
    <t>Shree Cement Ltd 25/04/2024</t>
  </si>
  <si>
    <t>Siemens Ltd 25/04/2024</t>
  </si>
  <si>
    <t>Srf Ltd 25/04/2024</t>
  </si>
  <si>
    <t>Shriram Finance Limited 25/04/2024</t>
  </si>
  <si>
    <t>Sun Pharma Ind Ltd 25/04/2024</t>
  </si>
  <si>
    <t>Sun Tv Network Ltd 25/04/2024</t>
  </si>
  <si>
    <t>Syngene International Ltd 25/04/2024</t>
  </si>
  <si>
    <t>Tata Communications Ltd 25/04/2024</t>
  </si>
  <si>
    <t>Tata Consumer Products Ltd 25/04/2024</t>
  </si>
  <si>
    <t>Tata Motors Ltd 25/04/2024</t>
  </si>
  <si>
    <t>Tata Power Co. Ltd 25/04/2024</t>
  </si>
  <si>
    <t>Tata Steel Ltd. 25/04/2024</t>
  </si>
  <si>
    <t>Tata Consultancy Services Ltd 25/04/2024</t>
  </si>
  <si>
    <t>Tech Mahindra Ltd 25/04/2024</t>
  </si>
  <si>
    <t>Titan Company Ltd - Inr1 25/04/2024</t>
  </si>
  <si>
    <t>Torrent Pharmaceuticals Ltd 25/04/2024</t>
  </si>
  <si>
    <t>Trent Ltd 25/04/2024</t>
  </si>
  <si>
    <t>Tvs Motor Company Ltd 25/04/2024</t>
  </si>
  <si>
    <t>United Breweries Ltd 25/04/2024</t>
  </si>
  <si>
    <t>Ultratech Cement Ltd 25/04/2024</t>
  </si>
  <si>
    <t>Upl Ltd 25/04/2024</t>
  </si>
  <si>
    <t>Vedanta Ltd 25/04/2024</t>
  </si>
  <si>
    <t>Voltas Ltd 25/04/2024</t>
  </si>
  <si>
    <t>Wipro Ltd 25/04/2024</t>
  </si>
  <si>
    <t>Zee Entertain Enterp Ltd 25/04/2024</t>
  </si>
  <si>
    <t>Zydus Lifesciences Ltd 25/04/2024</t>
  </si>
  <si>
    <t>Nifty 25-Apr-2024</t>
  </si>
  <si>
    <t>Total % of existing net assets hedged through futures</t>
  </si>
  <si>
    <t>% of existing net asset hedged through futures</t>
  </si>
  <si>
    <t>JEARBF</t>
  </si>
  <si>
    <t>JEARFD</t>
  </si>
  <si>
    <t>JEESSF</t>
  </si>
  <si>
    <t>JEMAAF</t>
  </si>
  <si>
    <t>b.</t>
  </si>
  <si>
    <t>For the period 01st October 2023 to 31st March 2024, following hedging transactions through futures have been squared off/expired:</t>
  </si>
  <si>
    <t>Total number of contracts where futures were bought</t>
  </si>
  <si>
    <t>Total number of contracts where futures were sold</t>
  </si>
  <si>
    <t>Gross notional value of contracts where futures were bought</t>
  </si>
  <si>
    <t>Gross notional value of contracts where futures were sold</t>
  </si>
  <si>
    <t>Net profit/loss value on all contracts combined</t>
  </si>
  <si>
    <t>c.</t>
  </si>
  <si>
    <t>Other than hedging positions through futures as on 31st March 2024:</t>
  </si>
  <si>
    <t>Total exposure due to futures (non-hedging positions) as a %age to net assets</t>
  </si>
  <si>
    <t>Hdfc Asset Manage Co Ltd 25/04/2024</t>
  </si>
  <si>
    <t>Long</t>
  </si>
  <si>
    <t>Indraprastha Gas Ltd 25/04/2024</t>
  </si>
  <si>
    <t>Muthoot Finance Ltd 25/04/2024</t>
  </si>
  <si>
    <t>JEPRUA</t>
  </si>
  <si>
    <t>Bajaj Auto Ltd 25/04/2024</t>
  </si>
  <si>
    <t>d.</t>
  </si>
  <si>
    <t>For the period 01st October 2023 to 31st March 2024, following non-hedging transactions through futures have been squared off/expired:</t>
  </si>
  <si>
    <t>Edelweiss Gold ETF Fund</t>
  </si>
  <si>
    <t>e.</t>
  </si>
  <si>
    <t>Hedging position through options as on 31st March 2024: Nil</t>
  </si>
  <si>
    <t>f.</t>
  </si>
  <si>
    <t>For the period 01st October 2023 to 31st March 2024, hedging transactions through options which have been squared off/expired: Nil</t>
  </si>
  <si>
    <t>g.</t>
  </si>
  <si>
    <t>Other than hedging positions through options as on 31st March 2024:</t>
  </si>
  <si>
    <t>Call / Put</t>
  </si>
  <si>
    <t>Number of contracts</t>
  </si>
  <si>
    <t>Option price when purchased</t>
  </si>
  <si>
    <t>Current option price</t>
  </si>
  <si>
    <t>Total exposure through options as a %age of net assets</t>
  </si>
  <si>
    <t>Long Put</t>
  </si>
  <si>
    <t>h.</t>
  </si>
  <si>
    <t>For the period 01st October 2023 to 31st March 2024, following non-hedging transactions through options have been squared off/expired:</t>
  </si>
  <si>
    <t>Total number of contracts entered into *</t>
  </si>
  <si>
    <t>Gross notional value of contracts entered into</t>
  </si>
  <si>
    <t>Net profit/loss value on all contracts (treat premium paid as loss)</t>
  </si>
  <si>
    <t>Call</t>
  </si>
  <si>
    <t>Nifty</t>
  </si>
  <si>
    <t>Put</t>
  </si>
  <si>
    <t>* Includes long and squared off/expired contracts</t>
  </si>
  <si>
    <t>i.</t>
  </si>
  <si>
    <t>For the period 01st October 2023 to 31st March 2024 hedging positions through swaps: Nil</t>
  </si>
  <si>
    <t>Note: In case of derivative transactions, end of the day position on the date of such transaction is considered as the basis to assess the nature of transaction as hedge / non-hedge.</t>
  </si>
  <si>
    <t>II.</t>
  </si>
  <si>
    <t>There is no exposure to credit default swaps during the half year period.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</si>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</sst>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1" formatCode="_ * #,##0_ ;_ * \-#,##0_ ;_ * &quot;-&quot;_ ;_ @_ "/>
    <numFmt numFmtId="43" formatCode="_ * #,##0.00_ ;_ * \-#,##0.00_ ;_ * &quot;-&quot;??_ ;_ @_ "/>
    <numFmt numFmtId="164" formatCode="#,##0.00_);\(##,##0\)"/>
    <numFmt numFmtId="165" formatCode="#,##0.00_);\(##,##0.00\)"/>
    <numFmt numFmtId="166" formatCode="0.00%_);\(0.00%\)"/>
    <numFmt numFmtId="167" formatCode="##,###,##0"/>
    <numFmt numFmtId="168" formatCode="mmmm\ dd\,\ yyyy"/>
    <numFmt numFmtId="169" formatCode="0.0000"/>
    <numFmt numFmtId="170" formatCode="#,##0.000000"/>
    <numFmt numFmtId="171" formatCode="#,##0.0000"/>
    <numFmt numFmtId="172" formatCode="0.00000"/>
    <numFmt numFmtId="173" formatCode="0.000"/>
    <numFmt numFmtId="174" formatCode="0.000000%"/>
    <numFmt numFmtId="175" formatCode="_-* #,##0.00_-;\-* #,##0.00_-;_-* &quot;-&quot;??_-;_-@_-"/>
    <numFmt numFmtId="176" formatCode="#,##0.000"/>
  </numFmts>
  <fonts count="17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1" tint="4.9989318521683403E-2"/>
      <name val="Arial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232552"/>
      <name val="Verdana"/>
      <family val="2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4" fillId="0" borderId="0"/>
    <xf numFmtId="9" fontId="5" fillId="0" borderId="0"/>
    <xf numFmtId="43" fontId="5" fillId="0" borderId="0"/>
    <xf numFmtId="0" fontId="13" fillId="0" borderId="0"/>
  </cellStyleXfs>
  <cellXfs count="153">
    <xf numFmtId="0" fontId="0" fillId="0" borderId="0" xfId="0"/>
    <xf numFmtId="0" fontId="3" fillId="0" borderId="0" xfId="0" applyFont="1"/>
    <xf numFmtId="10" fontId="0" fillId="0" borderId="0" xfId="0" applyNumberFormat="1"/>
    <xf numFmtId="164" fontId="0" fillId="0" borderId="1" xfId="0" applyNumberFormat="1" applyBorder="1"/>
    <xf numFmtId="165" fontId="0" fillId="0" borderId="1" xfId="0" applyNumberFormat="1" applyBorder="1"/>
    <xf numFmtId="166" fontId="0" fillId="0" borderId="1" xfId="0" applyNumberFormat="1" applyBorder="1"/>
    <xf numFmtId="167" fontId="0" fillId="0" borderId="2" xfId="0" applyNumberFormat="1" applyBorder="1"/>
    <xf numFmtId="4" fontId="0" fillId="0" borderId="2" xfId="0" applyNumberFormat="1" applyBorder="1"/>
    <xf numFmtId="10" fontId="0" fillId="0" borderId="2" xfId="0" applyNumberFormat="1" applyBorder="1"/>
    <xf numFmtId="167" fontId="3" fillId="0" borderId="2" xfId="0" applyNumberFormat="1" applyFont="1" applyBorder="1"/>
    <xf numFmtId="10" fontId="3" fillId="0" borderId="2" xfId="0" applyNumberFormat="1" applyFont="1" applyBorder="1"/>
    <xf numFmtId="165" fontId="0" fillId="0" borderId="2" xfId="0" applyNumberFormat="1" applyBorder="1"/>
    <xf numFmtId="166" fontId="0" fillId="0" borderId="2" xfId="0" applyNumberFormat="1" applyBorder="1"/>
    <xf numFmtId="167" fontId="3" fillId="0" borderId="3" xfId="0" applyNumberFormat="1" applyFont="1" applyBorder="1"/>
    <xf numFmtId="4" fontId="3" fillId="0" borderId="3" xfId="0" applyNumberFormat="1" applyFont="1" applyBorder="1"/>
    <xf numFmtId="10" fontId="3" fillId="0" borderId="3" xfId="0" applyNumberFormat="1" applyFont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3" fillId="0" borderId="4" xfId="0" applyNumberFormat="1" applyFont="1" applyBorder="1"/>
    <xf numFmtId="10" fontId="3" fillId="0" borderId="4" xfId="0" applyNumberFormat="1" applyFont="1" applyBorder="1"/>
    <xf numFmtId="4" fontId="0" fillId="0" borderId="4" xfId="0" applyNumberFormat="1" applyBorder="1" applyAlignment="1">
      <alignment horizontal="right"/>
    </xf>
    <xf numFmtId="10" fontId="0" fillId="0" borderId="4" xfId="0" applyNumberFormat="1" applyBorder="1" applyAlignment="1">
      <alignment horizontal="right"/>
    </xf>
    <xf numFmtId="164" fontId="0" fillId="0" borderId="2" xfId="0" applyNumberFormat="1" applyBorder="1"/>
    <xf numFmtId="165" fontId="3" fillId="0" borderId="4" xfId="0" applyNumberFormat="1" applyFont="1" applyBorder="1"/>
    <xf numFmtId="166" fontId="3" fillId="0" borderId="4" xfId="0" applyNumberFormat="1" applyFont="1" applyBorder="1"/>
    <xf numFmtId="4" fontId="3" fillId="0" borderId="2" xfId="0" applyNumberFormat="1" applyFont="1" applyBorder="1"/>
    <xf numFmtId="168" fontId="3" fillId="0" borderId="0" xfId="0" applyNumberFormat="1" applyFont="1"/>
    <xf numFmtId="0" fontId="4" fillId="0" borderId="0" xfId="1"/>
    <xf numFmtId="4" fontId="0" fillId="0" borderId="3" xfId="0" applyNumberFormat="1" applyBorder="1" applyAlignment="1">
      <alignment horizontal="right"/>
    </xf>
    <xf numFmtId="10" fontId="0" fillId="0" borderId="3" xfId="0" applyNumberFormat="1" applyBorder="1" applyAlignment="1">
      <alignment horizontal="right"/>
    </xf>
    <xf numFmtId="4" fontId="0" fillId="0" borderId="0" xfId="0" applyNumberFormat="1"/>
    <xf numFmtId="0" fontId="0" fillId="0" borderId="4" xfId="0" applyBorder="1"/>
    <xf numFmtId="0" fontId="0" fillId="0" borderId="4" xfId="0" applyBorder="1" applyAlignment="1">
      <alignment wrapText="1"/>
    </xf>
    <xf numFmtId="4" fontId="0" fillId="0" borderId="4" xfId="2" applyNumberFormat="1" applyFont="1" applyBorder="1"/>
    <xf numFmtId="4" fontId="0" fillId="0" borderId="4" xfId="0" applyNumberFormat="1" applyBorder="1"/>
    <xf numFmtId="15" fontId="0" fillId="0" borderId="4" xfId="0" applyNumberFormat="1" applyBorder="1"/>
    <xf numFmtId="169" fontId="0" fillId="0" borderId="0" xfId="0" applyNumberFormat="1"/>
    <xf numFmtId="0" fontId="0" fillId="0" borderId="2" xfId="0" applyBorder="1"/>
    <xf numFmtId="0" fontId="3" fillId="0" borderId="4" xfId="0" applyFont="1" applyBorder="1" applyAlignment="1">
      <alignment horizontal="center"/>
    </xf>
    <xf numFmtId="167" fontId="3" fillId="0" borderId="4" xfId="0" applyNumberFormat="1" applyFont="1" applyBorder="1"/>
    <xf numFmtId="0" fontId="8" fillId="0" borderId="5" xfId="0" applyFont="1" applyBorder="1" applyAlignment="1">
      <alignment vertical="top"/>
    </xf>
    <xf numFmtId="0" fontId="8" fillId="0" borderId="6" xfId="0" applyFont="1" applyBorder="1" applyAlignment="1">
      <alignment vertical="top" wrapText="1"/>
    </xf>
    <xf numFmtId="4" fontId="0" fillId="0" borderId="2" xfId="0" applyNumberFormat="1" applyBorder="1" applyAlignment="1">
      <alignment horizontal="right"/>
    </xf>
    <xf numFmtId="10" fontId="0" fillId="0" borderId="2" xfId="0" applyNumberFormat="1" applyBorder="1" applyAlignment="1">
      <alignment horizontal="right"/>
    </xf>
    <xf numFmtId="0" fontId="3" fillId="0" borderId="6" xfId="0" applyFont="1" applyBorder="1"/>
    <xf numFmtId="0" fontId="9" fillId="3" borderId="6" xfId="3" applyNumberFormat="1" applyFont="1" applyFill="1" applyBorder="1" applyAlignment="1">
      <alignment vertical="top"/>
    </xf>
    <xf numFmtId="0" fontId="0" fillId="0" borderId="6" xfId="0" applyBorder="1"/>
    <xf numFmtId="10" fontId="0" fillId="0" borderId="9" xfId="0" applyNumberFormat="1" applyBorder="1"/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0" fontId="2" fillId="0" borderId="11" xfId="0" applyNumberFormat="1" applyFont="1" applyBorder="1" applyAlignment="1">
      <alignment horizontal="center" vertical="center"/>
    </xf>
    <xf numFmtId="0" fontId="0" fillId="0" borderId="10" xfId="0" applyBorder="1"/>
    <xf numFmtId="10" fontId="0" fillId="0" borderId="11" xfId="0" applyNumberFormat="1" applyBorder="1"/>
    <xf numFmtId="0" fontId="0" fillId="0" borderId="12" xfId="0" applyBorder="1"/>
    <xf numFmtId="10" fontId="0" fillId="0" borderId="13" xfId="0" applyNumberFormat="1" applyBorder="1"/>
    <xf numFmtId="0" fontId="3" fillId="0" borderId="12" xfId="0" applyFont="1" applyBorder="1"/>
    <xf numFmtId="10" fontId="3" fillId="0" borderId="13" xfId="0" applyNumberFormat="1" applyFont="1" applyBorder="1"/>
    <xf numFmtId="0" fontId="3" fillId="0" borderId="14" xfId="0" applyFont="1" applyBorder="1"/>
    <xf numFmtId="0" fontId="3" fillId="0" borderId="15" xfId="0" applyFont="1" applyBorder="1"/>
    <xf numFmtId="10" fontId="3" fillId="0" borderId="16" xfId="0" applyNumberFormat="1" applyFont="1" applyBorder="1"/>
    <xf numFmtId="0" fontId="0" fillId="0" borderId="14" xfId="0" applyBorder="1"/>
    <xf numFmtId="0" fontId="0" fillId="0" borderId="6" xfId="0" applyBorder="1" applyAlignment="1">
      <alignment wrapText="1"/>
    </xf>
    <xf numFmtId="0" fontId="0" fillId="0" borderId="0" xfId="0" applyAlignment="1">
      <alignment horizontal="right"/>
    </xf>
    <xf numFmtId="169" fontId="0" fillId="0" borderId="0" xfId="0" applyNumberFormat="1" applyAlignment="1">
      <alignment horizontal="right"/>
    </xf>
    <xf numFmtId="0" fontId="0" fillId="0" borderId="9" xfId="0" applyBorder="1"/>
    <xf numFmtId="4" fontId="0" fillId="0" borderId="0" xfId="0" applyNumberFormat="1" applyAlignment="1">
      <alignment horizontal="right"/>
    </xf>
    <xf numFmtId="0" fontId="0" fillId="0" borderId="17" xfId="0" applyBorder="1"/>
    <xf numFmtId="0" fontId="0" fillId="0" borderId="18" xfId="0" applyBorder="1"/>
    <xf numFmtId="10" fontId="0" fillId="0" borderId="19" xfId="0" applyNumberFormat="1" applyBorder="1"/>
    <xf numFmtId="0" fontId="0" fillId="0" borderId="6" xfId="0" applyBorder="1" applyAlignment="1">
      <alignment vertical="top" wrapText="1"/>
    </xf>
    <xf numFmtId="170" fontId="0" fillId="0" borderId="4" xfId="0" applyNumberFormat="1" applyBorder="1"/>
    <xf numFmtId="0" fontId="0" fillId="0" borderId="4" xfId="0" applyBorder="1" applyAlignment="1">
      <alignment horizontal="right"/>
    </xf>
    <xf numFmtId="170" fontId="0" fillId="0" borderId="14" xfId="0" applyNumberFormat="1" applyBorder="1"/>
    <xf numFmtId="170" fontId="0" fillId="0" borderId="4" xfId="0" applyNumberFormat="1" applyBorder="1" applyAlignment="1">
      <alignment horizontal="right"/>
    </xf>
    <xf numFmtId="0" fontId="3" fillId="0" borderId="0" xfId="0" applyFont="1" applyAlignment="1">
      <alignment horizontal="center"/>
    </xf>
    <xf numFmtId="167" fontId="3" fillId="0" borderId="0" xfId="0" applyNumberFormat="1" applyFont="1"/>
    <xf numFmtId="4" fontId="3" fillId="0" borderId="0" xfId="0" applyNumberFormat="1" applyFont="1"/>
    <xf numFmtId="10" fontId="3" fillId="0" borderId="0" xfId="0" applyNumberFormat="1" applyFont="1"/>
    <xf numFmtId="10" fontId="3" fillId="0" borderId="9" xfId="0" applyNumberFormat="1" applyFont="1" applyBorder="1"/>
    <xf numFmtId="15" fontId="0" fillId="0" borderId="0" xfId="0" applyNumberFormat="1"/>
    <xf numFmtId="168" fontId="3" fillId="0" borderId="0" xfId="0" applyNumberFormat="1" applyFont="1" applyAlignment="1">
      <alignment horizontal="right"/>
    </xf>
    <xf numFmtId="171" fontId="0" fillId="0" borderId="0" xfId="0" applyNumberFormat="1" applyAlignment="1">
      <alignment horizontal="right"/>
    </xf>
    <xf numFmtId="172" fontId="0" fillId="0" borderId="0" xfId="0" applyNumberFormat="1" applyAlignment="1">
      <alignment horizontal="right"/>
    </xf>
    <xf numFmtId="2" fontId="0" fillId="0" borderId="0" xfId="0" applyNumberFormat="1"/>
    <xf numFmtId="173" fontId="0" fillId="0" borderId="0" xfId="0" applyNumberFormat="1"/>
    <xf numFmtId="0" fontId="7" fillId="0" borderId="6" xfId="0" applyFont="1" applyBorder="1" applyAlignment="1">
      <alignment vertical="top"/>
    </xf>
    <xf numFmtId="165" fontId="0" fillId="0" borderId="0" xfId="0" applyNumberFormat="1" applyAlignment="1">
      <alignment horizontal="right"/>
    </xf>
    <xf numFmtId="0" fontId="0" fillId="0" borderId="5" xfId="0" applyBorder="1"/>
    <xf numFmtId="0" fontId="0" fillId="0" borderId="7" xfId="0" applyBorder="1"/>
    <xf numFmtId="10" fontId="0" fillId="0" borderId="8" xfId="0" applyNumberFormat="1" applyBorder="1"/>
    <xf numFmtId="0" fontId="0" fillId="0" borderId="20" xfId="0" applyBorder="1"/>
    <xf numFmtId="0" fontId="0" fillId="0" borderId="21" xfId="0" applyBorder="1" applyAlignment="1">
      <alignment horizontal="center"/>
    </xf>
    <xf numFmtId="167" fontId="0" fillId="0" borderId="21" xfId="0" applyNumberFormat="1" applyBorder="1"/>
    <xf numFmtId="4" fontId="0" fillId="0" borderId="21" xfId="0" applyNumberFormat="1" applyBorder="1"/>
    <xf numFmtId="10" fontId="0" fillId="0" borderId="21" xfId="0" applyNumberFormat="1" applyBorder="1"/>
    <xf numFmtId="10" fontId="0" fillId="0" borderId="22" xfId="0" applyNumberFormat="1" applyBorder="1"/>
    <xf numFmtId="169" fontId="6" fillId="0" borderId="0" xfId="0" applyNumberFormat="1" applyFont="1"/>
    <xf numFmtId="0" fontId="0" fillId="0" borderId="6" xfId="0" applyBorder="1" applyAlignment="1">
      <alignment horizontal="left" wrapText="1"/>
    </xf>
    <xf numFmtId="2" fontId="0" fillId="0" borderId="0" xfId="0" applyNumberFormat="1" applyAlignment="1">
      <alignment horizontal="right"/>
    </xf>
    <xf numFmtId="174" fontId="0" fillId="0" borderId="2" xfId="0" applyNumberFormat="1" applyBorder="1" applyAlignment="1">
      <alignment horizontal="right"/>
    </xf>
    <xf numFmtId="0" fontId="3" fillId="0" borderId="4" xfId="0" applyFont="1" applyBorder="1"/>
    <xf numFmtId="0" fontId="10" fillId="0" borderId="0" xfId="0" applyFont="1" applyAlignment="1">
      <alignment vertical="top"/>
    </xf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vertical="top"/>
    </xf>
    <xf numFmtId="0" fontId="11" fillId="0" borderId="4" xfId="0" applyFont="1" applyBorder="1" applyAlignment="1">
      <alignment vertical="top"/>
    </xf>
    <xf numFmtId="0" fontId="11" fillId="0" borderId="23" xfId="0" applyFont="1" applyBorder="1" applyAlignment="1">
      <alignment vertical="top"/>
    </xf>
    <xf numFmtId="0" fontId="11" fillId="0" borderId="24" xfId="0" applyFont="1" applyBorder="1" applyAlignment="1">
      <alignment vertical="top"/>
    </xf>
    <xf numFmtId="0" fontId="10" fillId="0" borderId="4" xfId="0" applyFont="1" applyBorder="1" applyAlignment="1">
      <alignment vertical="top"/>
    </xf>
    <xf numFmtId="3" fontId="10" fillId="0" borderId="4" xfId="0" applyNumberFormat="1" applyFont="1" applyBorder="1" applyAlignment="1">
      <alignment vertical="top"/>
    </xf>
    <xf numFmtId="43" fontId="10" fillId="0" borderId="4" xfId="0" applyNumberFormat="1" applyFont="1" applyBorder="1" applyAlignment="1">
      <alignment vertical="top"/>
    </xf>
    <xf numFmtId="2" fontId="10" fillId="0" borderId="0" xfId="0" applyNumberFormat="1" applyFont="1" applyAlignment="1">
      <alignment vertical="top"/>
    </xf>
    <xf numFmtId="175" fontId="10" fillId="0" borderId="0" xfId="0" applyNumberFormat="1" applyFont="1" applyAlignment="1">
      <alignment vertical="top"/>
    </xf>
    <xf numFmtId="43" fontId="10" fillId="0" borderId="0" xfId="0" applyNumberFormat="1" applyFont="1" applyAlignment="1">
      <alignment vertical="top"/>
    </xf>
    <xf numFmtId="10" fontId="10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10" fontId="10" fillId="0" borderId="0" xfId="2" applyNumberFormat="1" applyFont="1" applyAlignment="1">
      <alignment vertical="top"/>
    </xf>
    <xf numFmtId="10" fontId="10" fillId="0" borderId="4" xfId="0" applyNumberFormat="1" applyFont="1" applyBorder="1" applyAlignment="1">
      <alignment horizontal="center" vertical="top"/>
    </xf>
    <xf numFmtId="10" fontId="10" fillId="0" borderId="0" xfId="0" applyNumberFormat="1" applyFont="1" applyAlignment="1">
      <alignment horizontal="center" vertical="top"/>
    </xf>
    <xf numFmtId="0" fontId="11" fillId="0" borderId="4" xfId="0" applyFont="1" applyBorder="1" applyAlignment="1">
      <alignment vertical="top" wrapText="1"/>
    </xf>
    <xf numFmtId="41" fontId="10" fillId="0" borderId="4" xfId="0" applyNumberFormat="1" applyFont="1" applyBorder="1" applyAlignment="1">
      <alignment vertical="top"/>
    </xf>
    <xf numFmtId="41" fontId="10" fillId="0" borderId="0" xfId="0" applyNumberFormat="1" applyFont="1" applyAlignment="1">
      <alignment vertical="top"/>
    </xf>
    <xf numFmtId="3" fontId="10" fillId="0" borderId="0" xfId="0" applyNumberFormat="1" applyFont="1" applyAlignment="1">
      <alignment vertical="top"/>
    </xf>
    <xf numFmtId="3" fontId="12" fillId="0" borderId="0" xfId="0" applyNumberFormat="1" applyFont="1" applyAlignment="1">
      <alignment vertical="top"/>
    </xf>
    <xf numFmtId="41" fontId="12" fillId="0" borderId="0" xfId="0" applyNumberFormat="1" applyFont="1" applyAlignment="1">
      <alignment vertical="top"/>
    </xf>
    <xf numFmtId="176" fontId="10" fillId="0" borderId="4" xfId="0" applyNumberFormat="1" applyFont="1" applyBorder="1" applyAlignment="1">
      <alignment vertical="top"/>
    </xf>
    <xf numFmtId="4" fontId="10" fillId="0" borderId="4" xfId="0" applyNumberFormat="1" applyFont="1" applyBorder="1" applyAlignment="1">
      <alignment vertical="top"/>
    </xf>
    <xf numFmtId="0" fontId="14" fillId="0" borderId="25" xfId="4" applyFont="1" applyBorder="1" applyAlignment="1">
      <alignment horizontal="left"/>
    </xf>
    <xf numFmtId="2" fontId="10" fillId="0" borderId="4" xfId="0" applyNumberFormat="1" applyFont="1" applyBorder="1" applyAlignment="1">
      <alignment vertical="top"/>
    </xf>
    <xf numFmtId="0" fontId="15" fillId="0" borderId="0" xfId="0" applyFont="1"/>
    <xf numFmtId="0" fontId="16" fillId="0" borderId="4" xfId="0" applyFont="1" applyBorder="1" applyAlignment="1">
      <alignment vertical="top"/>
    </xf>
    <xf numFmtId="41" fontId="16" fillId="0" borderId="4" xfId="0" applyNumberFormat="1" applyFont="1" applyBorder="1" applyAlignment="1">
      <alignment vertical="top"/>
    </xf>
    <xf numFmtId="3" fontId="10" fillId="0" borderId="4" xfId="0" applyNumberFormat="1" applyFont="1" applyBorder="1" applyAlignment="1">
      <alignment vertical="top" wrapText="1"/>
    </xf>
    <xf numFmtId="0" fontId="4" fillId="0" borderId="0" xfId="1" applyAlignment="1">
      <alignment vertical="top"/>
    </xf>
    <xf numFmtId="0" fontId="0" fillId="0" borderId="29" xfId="0" applyBorder="1"/>
    <xf numFmtId="0" fontId="0" fillId="0" borderId="29" xfId="0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0" fillId="0" borderId="26" xfId="0" applyBorder="1"/>
    <xf numFmtId="0" fontId="1" fillId="2" borderId="27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8" xfId="0" applyBorder="1"/>
    <xf numFmtId="0" fontId="1" fillId="2" borderId="28" xfId="0" applyFont="1" applyFill="1" applyBorder="1" applyAlignment="1">
      <alignment horizontal="center" vertical="center" wrapText="1"/>
    </xf>
    <xf numFmtId="0" fontId="0" fillId="0" borderId="0" xfId="0"/>
    <xf numFmtId="0" fontId="0" fillId="0" borderId="9" xfId="0" applyBorder="1"/>
    <xf numFmtId="0" fontId="3" fillId="0" borderId="4" xfId="0" applyFont="1" applyBorder="1" applyAlignment="1">
      <alignment vertical="top" wrapText="1"/>
    </xf>
    <xf numFmtId="0" fontId="4" fillId="0" borderId="4" xfId="1" applyBorder="1" applyAlignment="1">
      <alignment vertical="top" wrapText="1"/>
    </xf>
    <xf numFmtId="0" fontId="0" fillId="0" borderId="0" xfId="0" applyAlignment="1">
      <alignment vertical="top" wrapText="1"/>
    </xf>
    <xf numFmtId="0" fontId="3" fillId="0" borderId="0" xfId="0" applyFont="1" applyAlignment="1">
      <alignment vertical="top" wrapText="1"/>
    </xf>
    <xf numFmtId="0" fontId="0" fillId="0" borderId="29" xfId="0" applyBorder="1" applyAlignment="1">
      <alignment vertical="top" wrapText="1"/>
    </xf>
    <xf numFmtId="0" fontId="0" fillId="0" borderId="29" xfId="0" applyBorder="1" applyAlignment="1">
      <alignment horizontal="center" vertical="top" wrapText="1"/>
    </xf>
  </cellXfs>
  <cellStyles count="5">
    <cellStyle name="Comma" xfId="3" builtinId="3"/>
    <cellStyle name="Hyperlink" xfId="1" builtinId="8"/>
    <cellStyle name="Normal" xfId="0" builtinId="0"/>
    <cellStyle name="Normal 2" xfId="4" xr:uid="{00000000-0005-0000-0000-000004000000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</xdr:row>
      <xdr:rowOff>0</xdr:rowOff>
    </xdr:from>
    <xdr:ext cx="1238250" cy="714375"/>
    <xdr:pic>
      <xdr:nvPicPr>
        <xdr:cNvPr id="5" name="Image 4" descr="Picture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</xdr:row>
      <xdr:rowOff>0</xdr:rowOff>
    </xdr:from>
    <xdr:ext cx="1238250" cy="714375"/>
    <xdr:pic>
      <xdr:nvPicPr>
        <xdr:cNvPr id="6" name="Image 5" descr="Picture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</xdr:row>
      <xdr:rowOff>0</xdr:rowOff>
    </xdr:from>
    <xdr:ext cx="1238250" cy="714375"/>
    <xdr:pic>
      <xdr:nvPicPr>
        <xdr:cNvPr id="7" name="Image 6" descr="Picture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</xdr:row>
      <xdr:rowOff>0</xdr:rowOff>
    </xdr:from>
    <xdr:ext cx="1238250" cy="714375"/>
    <xdr:pic>
      <xdr:nvPicPr>
        <xdr:cNvPr id="8" name="Image 7" descr="Pictur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6</xdr:row>
      <xdr:rowOff>0</xdr:rowOff>
    </xdr:from>
    <xdr:ext cx="1238250" cy="714375"/>
    <xdr:pic>
      <xdr:nvPicPr>
        <xdr:cNvPr id="9" name="Image 8" descr="Picture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6</xdr:row>
      <xdr:rowOff>0</xdr:rowOff>
    </xdr:from>
    <xdr:ext cx="1238250" cy="714375"/>
    <xdr:pic>
      <xdr:nvPicPr>
        <xdr:cNvPr id="10" name="Image 9" descr="Picture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7</xdr:row>
      <xdr:rowOff>0</xdr:rowOff>
    </xdr:from>
    <xdr:ext cx="1238250" cy="714375"/>
    <xdr:pic>
      <xdr:nvPicPr>
        <xdr:cNvPr id="11" name="Image 10" descr="Picture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7</xdr:row>
      <xdr:rowOff>0</xdr:rowOff>
    </xdr:from>
    <xdr:ext cx="1238250" cy="714375"/>
    <xdr:pic>
      <xdr:nvPicPr>
        <xdr:cNvPr id="12" name="Image 11" descr="Picture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8</xdr:row>
      <xdr:rowOff>0</xdr:rowOff>
    </xdr:from>
    <xdr:ext cx="1238250" cy="714375"/>
    <xdr:pic>
      <xdr:nvPicPr>
        <xdr:cNvPr id="13" name="Image 12" descr="Picture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8</xdr:row>
      <xdr:rowOff>0</xdr:rowOff>
    </xdr:from>
    <xdr:ext cx="1238250" cy="714375"/>
    <xdr:pic>
      <xdr:nvPicPr>
        <xdr:cNvPr id="14" name="Image 13" descr="Picture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9</xdr:row>
      <xdr:rowOff>0</xdr:rowOff>
    </xdr:from>
    <xdr:ext cx="1238250" cy="714375"/>
    <xdr:pic>
      <xdr:nvPicPr>
        <xdr:cNvPr id="15" name="Image 14" descr="Picture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9</xdr:row>
      <xdr:rowOff>0</xdr:rowOff>
    </xdr:from>
    <xdr:ext cx="1238250" cy="714375"/>
    <xdr:pic>
      <xdr:nvPicPr>
        <xdr:cNvPr id="16" name="Image 15" descr="Picture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9</xdr:row>
      <xdr:rowOff>0</xdr:rowOff>
    </xdr:from>
    <xdr:ext cx="1238250" cy="714375"/>
    <xdr:pic>
      <xdr:nvPicPr>
        <xdr:cNvPr id="17" name="Image 16" descr="Picture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10</xdr:row>
      <xdr:rowOff>0</xdr:rowOff>
    </xdr:from>
    <xdr:ext cx="1238250" cy="714375"/>
    <xdr:pic>
      <xdr:nvPicPr>
        <xdr:cNvPr id="18" name="Image 17" descr="Picture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10</xdr:row>
      <xdr:rowOff>0</xdr:rowOff>
    </xdr:from>
    <xdr:ext cx="1238250" cy="714375"/>
    <xdr:pic>
      <xdr:nvPicPr>
        <xdr:cNvPr id="19" name="Image 18" descr="Picture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11</xdr:row>
      <xdr:rowOff>0</xdr:rowOff>
    </xdr:from>
    <xdr:ext cx="1238250" cy="714375"/>
    <xdr:pic>
      <xdr:nvPicPr>
        <xdr:cNvPr id="20" name="Image 19" descr="Picture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11</xdr:row>
      <xdr:rowOff>0</xdr:rowOff>
    </xdr:from>
    <xdr:ext cx="1238250" cy="714375"/>
    <xdr:pic>
      <xdr:nvPicPr>
        <xdr:cNvPr id="21" name="Image 20" descr="Picture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12</xdr:row>
      <xdr:rowOff>0</xdr:rowOff>
    </xdr:from>
    <xdr:ext cx="1238250" cy="714375"/>
    <xdr:pic>
      <xdr:nvPicPr>
        <xdr:cNvPr id="22" name="Image 21" descr="Picture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12</xdr:row>
      <xdr:rowOff>0</xdr:rowOff>
    </xdr:from>
    <xdr:ext cx="1238250" cy="714375"/>
    <xdr:pic>
      <xdr:nvPicPr>
        <xdr:cNvPr id="23" name="Image 22" descr="Picture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13</xdr:row>
      <xdr:rowOff>0</xdr:rowOff>
    </xdr:from>
    <xdr:ext cx="1238250" cy="714375"/>
    <xdr:pic>
      <xdr:nvPicPr>
        <xdr:cNvPr id="24" name="Image 23" descr="Picture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13</xdr:row>
      <xdr:rowOff>0</xdr:rowOff>
    </xdr:from>
    <xdr:ext cx="1238250" cy="714375"/>
    <xdr:pic>
      <xdr:nvPicPr>
        <xdr:cNvPr id="25" name="Image 24" descr="Picture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14</xdr:row>
      <xdr:rowOff>0</xdr:rowOff>
    </xdr:from>
    <xdr:ext cx="1238250" cy="714375"/>
    <xdr:pic>
      <xdr:nvPicPr>
        <xdr:cNvPr id="26" name="Image 25" descr="Picture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14</xdr:row>
      <xdr:rowOff>0</xdr:rowOff>
    </xdr:from>
    <xdr:ext cx="1238250" cy="714375"/>
    <xdr:pic>
      <xdr:nvPicPr>
        <xdr:cNvPr id="27" name="Image 26" descr="Picture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15</xdr:row>
      <xdr:rowOff>0</xdr:rowOff>
    </xdr:from>
    <xdr:ext cx="1238250" cy="714375"/>
    <xdr:pic>
      <xdr:nvPicPr>
        <xdr:cNvPr id="28" name="Image 27" descr="Picture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15</xdr:row>
      <xdr:rowOff>0</xdr:rowOff>
    </xdr:from>
    <xdr:ext cx="1238250" cy="714375"/>
    <xdr:pic>
      <xdr:nvPicPr>
        <xdr:cNvPr id="29" name="Image 28" descr="Picture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16</xdr:row>
      <xdr:rowOff>0</xdr:rowOff>
    </xdr:from>
    <xdr:ext cx="1238250" cy="714375"/>
    <xdr:pic>
      <xdr:nvPicPr>
        <xdr:cNvPr id="30" name="Image 29" descr="Picture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16</xdr:row>
      <xdr:rowOff>0</xdr:rowOff>
    </xdr:from>
    <xdr:ext cx="1238250" cy="714375"/>
    <xdr:pic>
      <xdr:nvPicPr>
        <xdr:cNvPr id="31" name="Image 30" descr="Picture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17</xdr:row>
      <xdr:rowOff>0</xdr:rowOff>
    </xdr:from>
    <xdr:ext cx="1238250" cy="714375"/>
    <xdr:pic>
      <xdr:nvPicPr>
        <xdr:cNvPr id="32" name="Image 31" descr="Picture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17</xdr:row>
      <xdr:rowOff>0</xdr:rowOff>
    </xdr:from>
    <xdr:ext cx="1238250" cy="714375"/>
    <xdr:pic>
      <xdr:nvPicPr>
        <xdr:cNvPr id="33" name="Image 32" descr="Picture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18</xdr:row>
      <xdr:rowOff>0</xdr:rowOff>
    </xdr:from>
    <xdr:ext cx="1238250" cy="714375"/>
    <xdr:pic>
      <xdr:nvPicPr>
        <xdr:cNvPr id="34" name="Image 33" descr="Picture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18</xdr:row>
      <xdr:rowOff>0</xdr:rowOff>
    </xdr:from>
    <xdr:ext cx="1238250" cy="714375"/>
    <xdr:pic>
      <xdr:nvPicPr>
        <xdr:cNvPr id="35" name="Image 34" descr="Picture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19</xdr:row>
      <xdr:rowOff>0</xdr:rowOff>
    </xdr:from>
    <xdr:ext cx="1238250" cy="714375"/>
    <xdr:pic>
      <xdr:nvPicPr>
        <xdr:cNvPr id="36" name="Image 35" descr="Picture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19</xdr:row>
      <xdr:rowOff>0</xdr:rowOff>
    </xdr:from>
    <xdr:ext cx="1238250" cy="714375"/>
    <xdr:pic>
      <xdr:nvPicPr>
        <xdr:cNvPr id="37" name="Image 36" descr="Picture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20</xdr:row>
      <xdr:rowOff>0</xdr:rowOff>
    </xdr:from>
    <xdr:ext cx="1238250" cy="714375"/>
    <xdr:pic>
      <xdr:nvPicPr>
        <xdr:cNvPr id="38" name="Image 37" descr="Picture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20</xdr:row>
      <xdr:rowOff>0</xdr:rowOff>
    </xdr:from>
    <xdr:ext cx="1238250" cy="714375"/>
    <xdr:pic>
      <xdr:nvPicPr>
        <xdr:cNvPr id="39" name="Image 38" descr="Pictur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20</xdr:row>
      <xdr:rowOff>0</xdr:rowOff>
    </xdr:from>
    <xdr:ext cx="1238250" cy="714375"/>
    <xdr:pic>
      <xdr:nvPicPr>
        <xdr:cNvPr id="40" name="Image 39" descr="Picture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21</xdr:row>
      <xdr:rowOff>0</xdr:rowOff>
    </xdr:from>
    <xdr:ext cx="1238250" cy="714375"/>
    <xdr:pic>
      <xdr:nvPicPr>
        <xdr:cNvPr id="41" name="Image 40" descr="Picture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21</xdr:row>
      <xdr:rowOff>0</xdr:rowOff>
    </xdr:from>
    <xdr:ext cx="1238250" cy="714375"/>
    <xdr:pic>
      <xdr:nvPicPr>
        <xdr:cNvPr id="42" name="Image 41" descr="Picture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22</xdr:row>
      <xdr:rowOff>0</xdr:rowOff>
    </xdr:from>
    <xdr:ext cx="1238250" cy="714375"/>
    <xdr:pic>
      <xdr:nvPicPr>
        <xdr:cNvPr id="43" name="Image 42" descr="Picture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22</xdr:row>
      <xdr:rowOff>0</xdr:rowOff>
    </xdr:from>
    <xdr:ext cx="1238250" cy="714375"/>
    <xdr:pic>
      <xdr:nvPicPr>
        <xdr:cNvPr id="44" name="Image 43" descr="Picture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23</xdr:row>
      <xdr:rowOff>0</xdr:rowOff>
    </xdr:from>
    <xdr:ext cx="1238250" cy="714375"/>
    <xdr:pic>
      <xdr:nvPicPr>
        <xdr:cNvPr id="45" name="Image 44" descr="Picture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23</xdr:row>
      <xdr:rowOff>0</xdr:rowOff>
    </xdr:from>
    <xdr:ext cx="1238250" cy="714375"/>
    <xdr:pic>
      <xdr:nvPicPr>
        <xdr:cNvPr id="46" name="Image 45" descr="Picture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24</xdr:row>
      <xdr:rowOff>0</xdr:rowOff>
    </xdr:from>
    <xdr:ext cx="1238250" cy="714375"/>
    <xdr:pic>
      <xdr:nvPicPr>
        <xdr:cNvPr id="47" name="Image 46" descr="Picture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24</xdr:row>
      <xdr:rowOff>0</xdr:rowOff>
    </xdr:from>
    <xdr:ext cx="1238250" cy="714375"/>
    <xdr:pic>
      <xdr:nvPicPr>
        <xdr:cNvPr id="48" name="Image 47" descr="Picture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25</xdr:row>
      <xdr:rowOff>0</xdr:rowOff>
    </xdr:from>
    <xdr:ext cx="1238250" cy="714375"/>
    <xdr:pic>
      <xdr:nvPicPr>
        <xdr:cNvPr id="49" name="Image 48" descr="Picture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25</xdr:row>
      <xdr:rowOff>0</xdr:rowOff>
    </xdr:from>
    <xdr:ext cx="1238250" cy="714375"/>
    <xdr:pic>
      <xdr:nvPicPr>
        <xdr:cNvPr id="50" name="Image 49" descr="Picture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26</xdr:row>
      <xdr:rowOff>0</xdr:rowOff>
    </xdr:from>
    <xdr:ext cx="1238250" cy="714375"/>
    <xdr:pic>
      <xdr:nvPicPr>
        <xdr:cNvPr id="51" name="Image 50" descr="Picture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26</xdr:row>
      <xdr:rowOff>0</xdr:rowOff>
    </xdr:from>
    <xdr:ext cx="1238250" cy="714375"/>
    <xdr:pic>
      <xdr:nvPicPr>
        <xdr:cNvPr id="52" name="Image 51" descr="Picture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27</xdr:row>
      <xdr:rowOff>0</xdr:rowOff>
    </xdr:from>
    <xdr:ext cx="1238250" cy="714375"/>
    <xdr:pic>
      <xdr:nvPicPr>
        <xdr:cNvPr id="53" name="Image 52" descr="Picture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27</xdr:row>
      <xdr:rowOff>0</xdr:rowOff>
    </xdr:from>
    <xdr:ext cx="1238250" cy="714375"/>
    <xdr:pic>
      <xdr:nvPicPr>
        <xdr:cNvPr id="54" name="Image 53" descr="Picture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28</xdr:row>
      <xdr:rowOff>0</xdr:rowOff>
    </xdr:from>
    <xdr:ext cx="1238250" cy="714375"/>
    <xdr:pic>
      <xdr:nvPicPr>
        <xdr:cNvPr id="55" name="Image 54" descr="Picture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28</xdr:row>
      <xdr:rowOff>0</xdr:rowOff>
    </xdr:from>
    <xdr:ext cx="1238250" cy="714375"/>
    <xdr:pic>
      <xdr:nvPicPr>
        <xdr:cNvPr id="56" name="Image 55" descr="Picture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29</xdr:row>
      <xdr:rowOff>0</xdr:rowOff>
    </xdr:from>
    <xdr:ext cx="1238250" cy="714375"/>
    <xdr:pic>
      <xdr:nvPicPr>
        <xdr:cNvPr id="57" name="Image 56" descr="Picture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29</xdr:row>
      <xdr:rowOff>0</xdr:rowOff>
    </xdr:from>
    <xdr:ext cx="1238250" cy="714375"/>
    <xdr:pic>
      <xdr:nvPicPr>
        <xdr:cNvPr id="58" name="Image 57" descr="Picture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30</xdr:row>
      <xdr:rowOff>0</xdr:rowOff>
    </xdr:from>
    <xdr:ext cx="1238250" cy="714375"/>
    <xdr:pic>
      <xdr:nvPicPr>
        <xdr:cNvPr id="59" name="Image 58" descr="Picture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30</xdr:row>
      <xdr:rowOff>0</xdr:rowOff>
    </xdr:from>
    <xdr:ext cx="1238250" cy="714375"/>
    <xdr:pic>
      <xdr:nvPicPr>
        <xdr:cNvPr id="60" name="Image 59" descr="Picture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31</xdr:row>
      <xdr:rowOff>0</xdr:rowOff>
    </xdr:from>
    <xdr:ext cx="1238250" cy="714375"/>
    <xdr:pic>
      <xdr:nvPicPr>
        <xdr:cNvPr id="61" name="Image 60" descr="Picture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31</xdr:row>
      <xdr:rowOff>0</xdr:rowOff>
    </xdr:from>
    <xdr:ext cx="1238250" cy="714375"/>
    <xdr:pic>
      <xdr:nvPicPr>
        <xdr:cNvPr id="62" name="Image 61" descr="Picture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32</xdr:row>
      <xdr:rowOff>0</xdr:rowOff>
    </xdr:from>
    <xdr:ext cx="1238250" cy="714375"/>
    <xdr:pic>
      <xdr:nvPicPr>
        <xdr:cNvPr id="63" name="Image 62" descr="Picture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32</xdr:row>
      <xdr:rowOff>0</xdr:rowOff>
    </xdr:from>
    <xdr:ext cx="1238250" cy="714375"/>
    <xdr:pic>
      <xdr:nvPicPr>
        <xdr:cNvPr id="64" name="Image 63" descr="Picture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33</xdr:row>
      <xdr:rowOff>0</xdr:rowOff>
    </xdr:from>
    <xdr:ext cx="1238250" cy="714375"/>
    <xdr:pic>
      <xdr:nvPicPr>
        <xdr:cNvPr id="65" name="Image 64" descr="Picture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33</xdr:row>
      <xdr:rowOff>0</xdr:rowOff>
    </xdr:from>
    <xdr:ext cx="1238250" cy="714375"/>
    <xdr:pic>
      <xdr:nvPicPr>
        <xdr:cNvPr id="66" name="Image 65" descr="Picture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34</xdr:row>
      <xdr:rowOff>0</xdr:rowOff>
    </xdr:from>
    <xdr:ext cx="1238250" cy="714375"/>
    <xdr:pic>
      <xdr:nvPicPr>
        <xdr:cNvPr id="67" name="Image 66" descr="Picture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34</xdr:row>
      <xdr:rowOff>0</xdr:rowOff>
    </xdr:from>
    <xdr:ext cx="1238250" cy="714375"/>
    <xdr:pic>
      <xdr:nvPicPr>
        <xdr:cNvPr id="68" name="Image 67" descr="Picture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35</xdr:row>
      <xdr:rowOff>0</xdr:rowOff>
    </xdr:from>
    <xdr:ext cx="1238250" cy="714375"/>
    <xdr:pic>
      <xdr:nvPicPr>
        <xdr:cNvPr id="69" name="Image 68" descr="Picture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35</xdr:row>
      <xdr:rowOff>0</xdr:rowOff>
    </xdr:from>
    <xdr:ext cx="1238250" cy="714375"/>
    <xdr:pic>
      <xdr:nvPicPr>
        <xdr:cNvPr id="70" name="Image 69" descr="Picture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36</xdr:row>
      <xdr:rowOff>0</xdr:rowOff>
    </xdr:from>
    <xdr:ext cx="1238250" cy="714375"/>
    <xdr:pic>
      <xdr:nvPicPr>
        <xdr:cNvPr id="71" name="Image 70" descr="Picture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36</xdr:row>
      <xdr:rowOff>0</xdr:rowOff>
    </xdr:from>
    <xdr:ext cx="1238250" cy="714375"/>
    <xdr:pic>
      <xdr:nvPicPr>
        <xdr:cNvPr id="72" name="Image 71" descr="Picture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37</xdr:row>
      <xdr:rowOff>0</xdr:rowOff>
    </xdr:from>
    <xdr:ext cx="1238250" cy="714375"/>
    <xdr:pic>
      <xdr:nvPicPr>
        <xdr:cNvPr id="73" name="Image 72" descr="Picture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37</xdr:row>
      <xdr:rowOff>0</xdr:rowOff>
    </xdr:from>
    <xdr:ext cx="1238250" cy="714375"/>
    <xdr:pic>
      <xdr:nvPicPr>
        <xdr:cNvPr id="74" name="Image 73" descr="Picture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38</xdr:row>
      <xdr:rowOff>0</xdr:rowOff>
    </xdr:from>
    <xdr:ext cx="1238250" cy="714375"/>
    <xdr:pic>
      <xdr:nvPicPr>
        <xdr:cNvPr id="75" name="Image 74" descr="Picture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38</xdr:row>
      <xdr:rowOff>0</xdr:rowOff>
    </xdr:from>
    <xdr:ext cx="1238250" cy="714375"/>
    <xdr:pic>
      <xdr:nvPicPr>
        <xdr:cNvPr id="76" name="Image 75" descr="Picture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39</xdr:row>
      <xdr:rowOff>0</xdr:rowOff>
    </xdr:from>
    <xdr:ext cx="1238250" cy="714375"/>
    <xdr:pic>
      <xdr:nvPicPr>
        <xdr:cNvPr id="77" name="Image 76" descr="Picture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39</xdr:row>
      <xdr:rowOff>0</xdr:rowOff>
    </xdr:from>
    <xdr:ext cx="1238250" cy="714375"/>
    <xdr:pic>
      <xdr:nvPicPr>
        <xdr:cNvPr id="78" name="Image 77" descr="Picture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40</xdr:row>
      <xdr:rowOff>0</xdr:rowOff>
    </xdr:from>
    <xdr:ext cx="1238250" cy="714375"/>
    <xdr:pic>
      <xdr:nvPicPr>
        <xdr:cNvPr id="79" name="Image 78" descr="Picture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40</xdr:row>
      <xdr:rowOff>0</xdr:rowOff>
    </xdr:from>
    <xdr:ext cx="1238250" cy="714375"/>
    <xdr:pic>
      <xdr:nvPicPr>
        <xdr:cNvPr id="80" name="Image 79" descr="Picture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41</xdr:row>
      <xdr:rowOff>0</xdr:rowOff>
    </xdr:from>
    <xdr:ext cx="1238250" cy="714375"/>
    <xdr:pic>
      <xdr:nvPicPr>
        <xdr:cNvPr id="81" name="Image 80" descr="Picture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41</xdr:row>
      <xdr:rowOff>0</xdr:rowOff>
    </xdr:from>
    <xdr:ext cx="1238250" cy="714375"/>
    <xdr:pic>
      <xdr:nvPicPr>
        <xdr:cNvPr id="82" name="Image 81" descr="Picture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42</xdr:row>
      <xdr:rowOff>0</xdr:rowOff>
    </xdr:from>
    <xdr:ext cx="1238250" cy="714375"/>
    <xdr:pic>
      <xdr:nvPicPr>
        <xdr:cNvPr id="83" name="Image 82" descr="Picture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42</xdr:row>
      <xdr:rowOff>0</xdr:rowOff>
    </xdr:from>
    <xdr:ext cx="1238250" cy="714375"/>
    <xdr:pic>
      <xdr:nvPicPr>
        <xdr:cNvPr id="84" name="Image 83" descr="Picture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43</xdr:row>
      <xdr:rowOff>0</xdr:rowOff>
    </xdr:from>
    <xdr:ext cx="1238250" cy="714375"/>
    <xdr:pic>
      <xdr:nvPicPr>
        <xdr:cNvPr id="85" name="Image 84" descr="Picture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43</xdr:row>
      <xdr:rowOff>0</xdr:rowOff>
    </xdr:from>
    <xdr:ext cx="1238250" cy="714375"/>
    <xdr:pic>
      <xdr:nvPicPr>
        <xdr:cNvPr id="86" name="Image 85" descr="Picture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44</xdr:row>
      <xdr:rowOff>0</xdr:rowOff>
    </xdr:from>
    <xdr:ext cx="1238250" cy="714375"/>
    <xdr:pic>
      <xdr:nvPicPr>
        <xdr:cNvPr id="87" name="Image 86" descr="Picture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44</xdr:row>
      <xdr:rowOff>0</xdr:rowOff>
    </xdr:from>
    <xdr:ext cx="1238250" cy="714375"/>
    <xdr:pic>
      <xdr:nvPicPr>
        <xdr:cNvPr id="88" name="Image 87" descr="Picture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45</xdr:row>
      <xdr:rowOff>0</xdr:rowOff>
    </xdr:from>
    <xdr:ext cx="1238250" cy="714375"/>
    <xdr:pic>
      <xdr:nvPicPr>
        <xdr:cNvPr id="89" name="Image 88" descr="Picture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45</xdr:row>
      <xdr:rowOff>0</xdr:rowOff>
    </xdr:from>
    <xdr:ext cx="1238250" cy="714375"/>
    <xdr:pic>
      <xdr:nvPicPr>
        <xdr:cNvPr id="90" name="Image 89" descr="Picture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46</xdr:row>
      <xdr:rowOff>0</xdr:rowOff>
    </xdr:from>
    <xdr:ext cx="1238250" cy="714375"/>
    <xdr:pic>
      <xdr:nvPicPr>
        <xdr:cNvPr id="91" name="Image 90" descr="Picture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46</xdr:row>
      <xdr:rowOff>0</xdr:rowOff>
    </xdr:from>
    <xdr:ext cx="1238250" cy="714375"/>
    <xdr:pic>
      <xdr:nvPicPr>
        <xdr:cNvPr id="92" name="Image 91" descr="Picture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47</xdr:row>
      <xdr:rowOff>0</xdr:rowOff>
    </xdr:from>
    <xdr:ext cx="1238250" cy="714375"/>
    <xdr:pic>
      <xdr:nvPicPr>
        <xdr:cNvPr id="93" name="Image 92" descr="Picture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47</xdr:row>
      <xdr:rowOff>0</xdr:rowOff>
    </xdr:from>
    <xdr:ext cx="1238250" cy="714375"/>
    <xdr:pic>
      <xdr:nvPicPr>
        <xdr:cNvPr id="94" name="Image 93" descr="Picture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6</xdr:col>
      <xdr:colOff>0</xdr:colOff>
      <xdr:row>47</xdr:row>
      <xdr:rowOff>0</xdr:rowOff>
    </xdr:from>
    <xdr:ext cx="1238250" cy="714375"/>
    <xdr:pic>
      <xdr:nvPicPr>
        <xdr:cNvPr id="95" name="Image 94" descr="Picture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48</xdr:row>
      <xdr:rowOff>0</xdr:rowOff>
    </xdr:from>
    <xdr:ext cx="1238250" cy="714375"/>
    <xdr:pic>
      <xdr:nvPicPr>
        <xdr:cNvPr id="96" name="Image 95" descr="Picture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48</xdr:row>
      <xdr:rowOff>0</xdr:rowOff>
    </xdr:from>
    <xdr:ext cx="1238250" cy="714375"/>
    <xdr:pic>
      <xdr:nvPicPr>
        <xdr:cNvPr id="97" name="Image 96" descr="Picture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49</xdr:row>
      <xdr:rowOff>0</xdr:rowOff>
    </xdr:from>
    <xdr:ext cx="1238250" cy="714375"/>
    <xdr:pic>
      <xdr:nvPicPr>
        <xdr:cNvPr id="98" name="Image 97" descr="Picture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49</xdr:row>
      <xdr:rowOff>0</xdr:rowOff>
    </xdr:from>
    <xdr:ext cx="1238250" cy="714375"/>
    <xdr:pic>
      <xdr:nvPicPr>
        <xdr:cNvPr id="99" name="Image 98" descr="Picture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50</xdr:row>
      <xdr:rowOff>0</xdr:rowOff>
    </xdr:from>
    <xdr:ext cx="1238250" cy="714375"/>
    <xdr:pic>
      <xdr:nvPicPr>
        <xdr:cNvPr id="100" name="Image 99" descr="Picture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50</xdr:row>
      <xdr:rowOff>0</xdr:rowOff>
    </xdr:from>
    <xdr:ext cx="1238250" cy="714375"/>
    <xdr:pic>
      <xdr:nvPicPr>
        <xdr:cNvPr id="101" name="Image 100" descr="Picture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51</xdr:row>
      <xdr:rowOff>0</xdr:rowOff>
    </xdr:from>
    <xdr:ext cx="1238250" cy="714375"/>
    <xdr:pic>
      <xdr:nvPicPr>
        <xdr:cNvPr id="102" name="Image 101" descr="Picture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51</xdr:row>
      <xdr:rowOff>0</xdr:rowOff>
    </xdr:from>
    <xdr:ext cx="1238250" cy="714375"/>
    <xdr:pic>
      <xdr:nvPicPr>
        <xdr:cNvPr id="103" name="Image 102" descr="Picture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52</xdr:row>
      <xdr:rowOff>0</xdr:rowOff>
    </xdr:from>
    <xdr:ext cx="1238250" cy="714375"/>
    <xdr:pic>
      <xdr:nvPicPr>
        <xdr:cNvPr id="104" name="Image 103" descr="Picture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52</xdr:row>
      <xdr:rowOff>0</xdr:rowOff>
    </xdr:from>
    <xdr:ext cx="1238250" cy="714375"/>
    <xdr:pic>
      <xdr:nvPicPr>
        <xdr:cNvPr id="105" name="Image 104" descr="Picture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53</xdr:row>
      <xdr:rowOff>0</xdr:rowOff>
    </xdr:from>
    <xdr:ext cx="1238250" cy="714375"/>
    <xdr:pic>
      <xdr:nvPicPr>
        <xdr:cNvPr id="106" name="Image 105" descr="Picture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53</xdr:row>
      <xdr:rowOff>0</xdr:rowOff>
    </xdr:from>
    <xdr:ext cx="1238250" cy="714375"/>
    <xdr:pic>
      <xdr:nvPicPr>
        <xdr:cNvPr id="107" name="Image 106" descr="Picture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54</xdr:row>
      <xdr:rowOff>0</xdr:rowOff>
    </xdr:from>
    <xdr:ext cx="1238250" cy="714375"/>
    <xdr:pic>
      <xdr:nvPicPr>
        <xdr:cNvPr id="108" name="Image 107" descr="Picture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54</xdr:row>
      <xdr:rowOff>0</xdr:rowOff>
    </xdr:from>
    <xdr:ext cx="1238250" cy="714375"/>
    <xdr:pic>
      <xdr:nvPicPr>
        <xdr:cNvPr id="109" name="Image 108" descr="Picture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2</xdr:col>
      <xdr:colOff>0</xdr:colOff>
      <xdr:row>55</xdr:row>
      <xdr:rowOff>0</xdr:rowOff>
    </xdr:from>
    <xdr:ext cx="1238250" cy="714375"/>
    <xdr:pic>
      <xdr:nvPicPr>
        <xdr:cNvPr id="110" name="Image 109" descr="Picture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4</xdr:col>
      <xdr:colOff>0</xdr:colOff>
      <xdr:row>55</xdr:row>
      <xdr:rowOff>0</xdr:rowOff>
    </xdr:from>
    <xdr:ext cx="1238250" cy="714375"/>
    <xdr:pic>
      <xdr:nvPicPr>
        <xdr:cNvPr id="111" name="Image 110" descr="Picture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62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62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76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97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103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84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84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452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452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243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156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156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143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143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117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117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211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211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D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302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302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205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205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146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146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101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101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168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301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301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125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125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9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132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132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B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52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52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162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162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162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2D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E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2F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2F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122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49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49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3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98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98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91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91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119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119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5</xdr:col>
      <xdr:colOff>0</xdr:colOff>
      <xdr:row>119</xdr:row>
      <xdr:rowOff>0</xdr:rowOff>
    </xdr:from>
    <xdr:ext cx="1238250" cy="714375"/>
    <xdr:pic>
      <xdr:nvPicPr>
        <xdr:cNvPr id="4" name="Image 3" descr="Picture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82</xdr:row>
      <xdr:rowOff>0</xdr:rowOff>
    </xdr:from>
    <xdr:ext cx="1238250" cy="714375"/>
    <xdr:pic>
      <xdr:nvPicPr>
        <xdr:cNvPr id="2" name="Image 1" descr="Picture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  <xdr:oneCellAnchor>
    <xdr:from>
      <xdr:col>3</xdr:col>
      <xdr:colOff>0</xdr:colOff>
      <xdr:row>82</xdr:row>
      <xdr:rowOff>0</xdr:rowOff>
    </xdr:from>
    <xdr:ext cx="1238250" cy="714375"/>
    <xdr:pic>
      <xdr:nvPicPr>
        <xdr:cNvPr id="3" name="Image 2" descr="Picture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4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workbookViewId="0">
      <selection activeCell="A4" sqref="A4"/>
    </sheetView>
  </sheetViews>
  <sheetFormatPr defaultRowHeight="15" x14ac:dyDescent="0.25"/>
  <cols>
    <col min="1" max="1" width="20" bestFit="1" customWidth="1"/>
    <col min="2" max="2" width="33.140625" style="149" customWidth="1"/>
    <col min="3" max="3" width="22" customWidth="1"/>
    <col min="4" max="4" width="35" style="149" customWidth="1"/>
    <col min="5" max="5" width="23.28515625" bestFit="1" customWidth="1"/>
    <col min="6" max="6" width="29.7109375" style="149" customWidth="1"/>
    <col min="7" max="7" width="23.28515625" bestFit="1" customWidth="1"/>
  </cols>
  <sheetData>
    <row r="1" spans="1:7" s="1" customFormat="1" x14ac:dyDescent="0.25">
      <c r="A1" s="139" t="s">
        <v>0</v>
      </c>
      <c r="B1" s="140"/>
      <c r="D1" s="150"/>
      <c r="F1" s="150"/>
    </row>
    <row r="2" spans="1:7" s="1" customFormat="1" x14ac:dyDescent="0.25">
      <c r="A2" s="139" t="s">
        <v>1</v>
      </c>
      <c r="B2" s="140"/>
      <c r="D2" s="150"/>
      <c r="F2" s="150"/>
    </row>
    <row r="3" spans="1:7" s="1" customFormat="1" x14ac:dyDescent="0.25">
      <c r="A3" s="104" t="s">
        <v>2</v>
      </c>
      <c r="B3" s="147" t="s">
        <v>3</v>
      </c>
      <c r="C3" s="137" t="s">
        <v>4</v>
      </c>
      <c r="D3" s="151" t="s">
        <v>5</v>
      </c>
      <c r="E3" s="137" t="s">
        <v>6</v>
      </c>
      <c r="F3" s="151" t="s">
        <v>5</v>
      </c>
      <c r="G3" s="137" t="s">
        <v>6</v>
      </c>
    </row>
    <row r="4" spans="1:7" ht="69.95" customHeight="1" x14ac:dyDescent="0.25">
      <c r="A4" s="33" t="s">
        <v>7</v>
      </c>
      <c r="B4" s="148" t="str">
        <f>HYPERLINK("[EDEL_Portfolio HY 31-Mar-2024 Final.xlsx]EDACBF!A1","Edelweiss Money Market Fund")</f>
        <v>Edelweiss Money Market Fund</v>
      </c>
      <c r="C4" s="137"/>
      <c r="D4" s="151" t="s">
        <v>8</v>
      </c>
      <c r="E4" s="137"/>
      <c r="F4" s="151" t="s">
        <v>9</v>
      </c>
      <c r="G4" s="137"/>
    </row>
    <row r="5" spans="1:7" ht="69.95" customHeight="1" x14ac:dyDescent="0.25">
      <c r="A5" s="33" t="s">
        <v>10</v>
      </c>
      <c r="B5" s="148" t="str">
        <f>HYPERLINK("[EDEL_Portfolio HY 31-Mar-2024 Final.xlsx]EDBE25!A1","BHARAT Bond ETF - April 2025")</f>
        <v>BHARAT Bond ETF - April 2025</v>
      </c>
      <c r="C5" s="137"/>
      <c r="D5" s="151" t="s">
        <v>11</v>
      </c>
      <c r="E5" s="137"/>
      <c r="F5" s="152" t="s">
        <v>12</v>
      </c>
      <c r="G5" s="138" t="s">
        <v>12</v>
      </c>
    </row>
    <row r="6" spans="1:7" ht="69.95" customHeight="1" x14ac:dyDescent="0.25">
      <c r="A6" s="33" t="s">
        <v>13</v>
      </c>
      <c r="B6" s="148" t="str">
        <f>HYPERLINK("[EDEL_Portfolio HY 31-Mar-2024 Final.xlsx]EDBE30!A1","BHARAT Bond ETF - April 2030")</f>
        <v>BHARAT Bond ETF - April 2030</v>
      </c>
      <c r="C6" s="137"/>
      <c r="D6" s="151" t="s">
        <v>14</v>
      </c>
      <c r="E6" s="137"/>
      <c r="F6" s="152" t="s">
        <v>12</v>
      </c>
      <c r="G6" s="138" t="s">
        <v>12</v>
      </c>
    </row>
    <row r="7" spans="1:7" ht="69.95" customHeight="1" x14ac:dyDescent="0.25">
      <c r="A7" s="33" t="s">
        <v>15</v>
      </c>
      <c r="B7" s="148" t="str">
        <f>HYPERLINK("[EDEL_Portfolio HY 31-Mar-2024 Final.xlsx]EDBE31!A1","BHARAT Bond ETF - April 2031")</f>
        <v>BHARAT Bond ETF - April 2031</v>
      </c>
      <c r="C7" s="137"/>
      <c r="D7" s="151" t="s">
        <v>16</v>
      </c>
      <c r="E7" s="137"/>
      <c r="F7" s="152" t="s">
        <v>12</v>
      </c>
      <c r="G7" s="138" t="s">
        <v>12</v>
      </c>
    </row>
    <row r="8" spans="1:7" ht="69.95" customHeight="1" x14ac:dyDescent="0.25">
      <c r="A8" s="33" t="s">
        <v>17</v>
      </c>
      <c r="B8" s="148" t="str">
        <f>HYPERLINK("[EDEL_Portfolio HY 31-Mar-2024 Final.xlsx]EDBE32!A1","BHARAT Bond ETF - April 2032")</f>
        <v>BHARAT Bond ETF - April 2032</v>
      </c>
      <c r="C8" s="137"/>
      <c r="D8" s="151" t="s">
        <v>18</v>
      </c>
      <c r="E8" s="137"/>
      <c r="F8" s="152" t="s">
        <v>12</v>
      </c>
      <c r="G8" s="138" t="s">
        <v>12</v>
      </c>
    </row>
    <row r="9" spans="1:7" ht="69.95" customHeight="1" x14ac:dyDescent="0.25">
      <c r="A9" s="33" t="s">
        <v>19</v>
      </c>
      <c r="B9" s="148" t="str">
        <f>HYPERLINK("[EDEL_Portfolio HY 31-Mar-2024 Final.xlsx]EDBE33!A1","BHARAT Bond ETF - April 2033")</f>
        <v>BHARAT Bond ETF - April 2033</v>
      </c>
      <c r="C9" s="137"/>
      <c r="D9" s="151" t="s">
        <v>20</v>
      </c>
      <c r="E9" s="137"/>
      <c r="F9" s="152" t="s">
        <v>12</v>
      </c>
      <c r="G9" s="138" t="s">
        <v>12</v>
      </c>
    </row>
    <row r="10" spans="1:7" ht="69.95" customHeight="1" x14ac:dyDescent="0.25">
      <c r="A10" s="33" t="s">
        <v>21</v>
      </c>
      <c r="B10" s="148" t="str">
        <f>HYPERLINK("[EDEL_Portfolio HY 31-Mar-2024 Final.xlsx]EDBPDF!A1","Edelweiss Banking and PSU Debt Fund")</f>
        <v>Edelweiss Banking and PSU Debt Fund</v>
      </c>
      <c r="C10" s="137"/>
      <c r="D10" s="151" t="s">
        <v>22</v>
      </c>
      <c r="E10" s="137"/>
      <c r="F10" s="151" t="s">
        <v>23</v>
      </c>
      <c r="G10" s="137"/>
    </row>
    <row r="11" spans="1:7" ht="69.95" customHeight="1" x14ac:dyDescent="0.25">
      <c r="A11" s="33" t="s">
        <v>24</v>
      </c>
      <c r="B11" s="148" t="str">
        <f>HYPERLINK("[EDEL_Portfolio HY 31-Mar-2024 Final.xlsx]EDCG27!A1","Edelweiss CRISIL IBX 50 50 Gilt Plus SDL June 2027 Index Fund")</f>
        <v>Edelweiss CRISIL IBX 50 50 Gilt Plus SDL June 2027 Index Fund</v>
      </c>
      <c r="C11" s="137"/>
      <c r="D11" s="151" t="s">
        <v>25</v>
      </c>
      <c r="E11" s="137"/>
      <c r="F11" s="152" t="s">
        <v>12</v>
      </c>
      <c r="G11" s="138" t="s">
        <v>12</v>
      </c>
    </row>
    <row r="12" spans="1:7" ht="69.95" customHeight="1" x14ac:dyDescent="0.25">
      <c r="A12" s="33" t="s">
        <v>26</v>
      </c>
      <c r="B12" s="148" t="str">
        <f>HYPERLINK("[EDEL_Portfolio HY 31-Mar-2024 Final.xlsx]EDCG28!A1","Edelweiss_CRISIL_IBX 50 50 Gilt Plus SDL Sep 2028 Index Fund")</f>
        <v>Edelweiss_CRISIL_IBX 50 50 Gilt Plus SDL Sep 2028 Index Fund</v>
      </c>
      <c r="C12" s="137"/>
      <c r="D12" s="151" t="s">
        <v>27</v>
      </c>
      <c r="E12" s="137"/>
      <c r="F12" s="152" t="s">
        <v>12</v>
      </c>
      <c r="G12" s="138" t="s">
        <v>12</v>
      </c>
    </row>
    <row r="13" spans="1:7" ht="69.95" customHeight="1" x14ac:dyDescent="0.25">
      <c r="A13" s="33" t="s">
        <v>28</v>
      </c>
      <c r="B13" s="148" t="str">
        <f>HYPERLINK("[EDEL_Portfolio HY 31-Mar-2024 Final.xlsx]EDCG37!A1","Edelweiss_CRISIL IBX 50 50 Gilt Plus SDL April 2037 Index Fund")</f>
        <v>Edelweiss_CRISIL IBX 50 50 Gilt Plus SDL April 2037 Index Fund</v>
      </c>
      <c r="C13" s="137"/>
      <c r="D13" s="151" t="s">
        <v>29</v>
      </c>
      <c r="E13" s="137"/>
      <c r="F13" s="152" t="s">
        <v>12</v>
      </c>
      <c r="G13" s="138" t="s">
        <v>12</v>
      </c>
    </row>
    <row r="14" spans="1:7" ht="69.95" customHeight="1" x14ac:dyDescent="0.25">
      <c r="A14" s="33" t="s">
        <v>30</v>
      </c>
      <c r="B14" s="148" t="str">
        <f>HYPERLINK("[EDEL_Portfolio HY 31-Mar-2024 Final.xlsx]EDCPSF!A1","Edelweiss CRL PSU PL SDL 50 50 Oct-25 FD")</f>
        <v>Edelweiss CRL PSU PL SDL 50 50 Oct-25 FD</v>
      </c>
      <c r="C14" s="137"/>
      <c r="D14" s="151" t="s">
        <v>31</v>
      </c>
      <c r="E14" s="137"/>
      <c r="F14" s="152" t="s">
        <v>12</v>
      </c>
      <c r="G14" s="138" t="s">
        <v>12</v>
      </c>
    </row>
    <row r="15" spans="1:7" ht="69.95" customHeight="1" x14ac:dyDescent="0.25">
      <c r="A15" s="33" t="s">
        <v>32</v>
      </c>
      <c r="B15" s="148" t="str">
        <f>HYPERLINK("[EDEL_Portfolio HY 31-Mar-2024 Final.xlsx]EDCSDF!A1","Edelweiss CRL IBX 50 50 Gilt Plus SDL Short Duration Index Fund")</f>
        <v>Edelweiss CRL IBX 50 50 Gilt Plus SDL Short Duration Index Fund</v>
      </c>
      <c r="C15" s="137"/>
      <c r="D15" s="151" t="s">
        <v>33</v>
      </c>
      <c r="E15" s="137"/>
      <c r="F15" s="152" t="s">
        <v>12</v>
      </c>
      <c r="G15" s="138" t="s">
        <v>12</v>
      </c>
    </row>
    <row r="16" spans="1:7" ht="69.95" customHeight="1" x14ac:dyDescent="0.25">
      <c r="A16" s="33" t="s">
        <v>34</v>
      </c>
      <c r="B16" s="148" t="str">
        <f>HYPERLINK("[EDEL_Portfolio HY 31-Mar-2024 Final.xlsx]EDFF25!A1","BHARAT Bond FOF - April 2025")</f>
        <v>BHARAT Bond FOF - April 2025</v>
      </c>
      <c r="C16" s="137"/>
      <c r="D16" s="151" t="s">
        <v>11</v>
      </c>
      <c r="E16" s="137"/>
      <c r="F16" s="152" t="s">
        <v>12</v>
      </c>
      <c r="G16" s="138" t="s">
        <v>12</v>
      </c>
    </row>
    <row r="17" spans="1:7" ht="69.95" customHeight="1" x14ac:dyDescent="0.25">
      <c r="A17" s="33" t="s">
        <v>35</v>
      </c>
      <c r="B17" s="148" t="str">
        <f>HYPERLINK("[EDEL_Portfolio HY 31-Mar-2024 Final.xlsx]EDFF30!A1","BHARAT Bond FOF - April 2030")</f>
        <v>BHARAT Bond FOF - April 2030</v>
      </c>
      <c r="C17" s="137"/>
      <c r="D17" s="151" t="s">
        <v>14</v>
      </c>
      <c r="E17" s="137"/>
      <c r="F17" s="152" t="s">
        <v>12</v>
      </c>
      <c r="G17" s="138" t="s">
        <v>12</v>
      </c>
    </row>
    <row r="18" spans="1:7" ht="69.95" customHeight="1" x14ac:dyDescent="0.25">
      <c r="A18" s="33" t="s">
        <v>36</v>
      </c>
      <c r="B18" s="148" t="str">
        <f>HYPERLINK("[EDEL_Portfolio HY 31-Mar-2024 Final.xlsx]EDFF31!A1","BHARAT Bond FOF - April 2031")</f>
        <v>BHARAT Bond FOF - April 2031</v>
      </c>
      <c r="C18" s="137"/>
      <c r="D18" s="151" t="s">
        <v>16</v>
      </c>
      <c r="E18" s="137"/>
      <c r="F18" s="152" t="s">
        <v>12</v>
      </c>
      <c r="G18" s="138" t="s">
        <v>12</v>
      </c>
    </row>
    <row r="19" spans="1:7" ht="69.95" customHeight="1" x14ac:dyDescent="0.25">
      <c r="A19" s="33" t="s">
        <v>37</v>
      </c>
      <c r="B19" s="148" t="str">
        <f>HYPERLINK("[EDEL_Portfolio HY 31-Mar-2024 Final.xlsx]EDFF32!A1","BHARAT Bond FOF - April 2032")</f>
        <v>BHARAT Bond FOF - April 2032</v>
      </c>
      <c r="C19" s="137"/>
      <c r="D19" s="151" t="s">
        <v>18</v>
      </c>
      <c r="E19" s="137"/>
      <c r="F19" s="152" t="s">
        <v>12</v>
      </c>
      <c r="G19" s="138" t="s">
        <v>12</v>
      </c>
    </row>
    <row r="20" spans="1:7" ht="69.95" customHeight="1" x14ac:dyDescent="0.25">
      <c r="A20" s="33" t="s">
        <v>38</v>
      </c>
      <c r="B20" s="148" t="str">
        <f>HYPERLINK("[EDEL_Portfolio HY 31-Mar-2024 Final.xlsx]EDFF33!A1","BHARAT Bond FOF - April 2033")</f>
        <v>BHARAT Bond FOF - April 2033</v>
      </c>
      <c r="C20" s="137"/>
      <c r="D20" s="151" t="s">
        <v>20</v>
      </c>
      <c r="E20" s="137"/>
      <c r="F20" s="152" t="s">
        <v>12</v>
      </c>
      <c r="G20" s="138" t="s">
        <v>12</v>
      </c>
    </row>
    <row r="21" spans="1:7" ht="69.95" customHeight="1" x14ac:dyDescent="0.25">
      <c r="A21" s="33" t="s">
        <v>39</v>
      </c>
      <c r="B21" s="148" t="str">
        <f>HYPERLINK("[EDEL_Portfolio HY 31-Mar-2024 Final.xlsx]EDGSEC!A1","Edelweiss Government Securities Fund")</f>
        <v>Edelweiss Government Securities Fund</v>
      </c>
      <c r="C21" s="137"/>
      <c r="D21" s="151" t="s">
        <v>40</v>
      </c>
      <c r="E21" s="137"/>
      <c r="F21" s="151" t="s">
        <v>41</v>
      </c>
      <c r="G21" s="137"/>
    </row>
    <row r="22" spans="1:7" ht="69.95" customHeight="1" x14ac:dyDescent="0.25">
      <c r="A22" s="33" t="s">
        <v>42</v>
      </c>
      <c r="B22" s="148" t="str">
        <f>HYPERLINK("[EDEL_Portfolio HY 31-Mar-2024 Final.xlsx]EDNP27!A1","Edelweiss Nifty PSU Bond Plus SDL Apr2027 50 50 Index")</f>
        <v>Edelweiss Nifty PSU Bond Plus SDL Apr2027 50 50 Index</v>
      </c>
      <c r="C22" s="137"/>
      <c r="D22" s="151" t="s">
        <v>43</v>
      </c>
      <c r="E22" s="137"/>
      <c r="F22" s="152" t="s">
        <v>12</v>
      </c>
      <c r="G22" s="138" t="s">
        <v>12</v>
      </c>
    </row>
    <row r="23" spans="1:7" ht="69.95" customHeight="1" x14ac:dyDescent="0.25">
      <c r="A23" s="33" t="s">
        <v>44</v>
      </c>
      <c r="B23" s="148" t="str">
        <f>HYPERLINK("[EDEL_Portfolio HY 31-Mar-2024 Final.xlsx]EDNPSF!A1","Edelweiss Nifty PSU Bond Plus SDL Apr2026 50 50 Index Fund")</f>
        <v>Edelweiss Nifty PSU Bond Plus SDL Apr2026 50 50 Index Fund</v>
      </c>
      <c r="C23" s="137"/>
      <c r="D23" s="151" t="s">
        <v>45</v>
      </c>
      <c r="E23" s="137"/>
      <c r="F23" s="152" t="s">
        <v>12</v>
      </c>
      <c r="G23" s="138" t="s">
        <v>12</v>
      </c>
    </row>
    <row r="24" spans="1:7" ht="69.95" customHeight="1" x14ac:dyDescent="0.25">
      <c r="A24" s="33" t="s">
        <v>46</v>
      </c>
      <c r="B24" s="148" t="str">
        <f>HYPERLINK("[EDEL_Portfolio HY 31-Mar-2024 Final.xlsx]EDONTF!A1","EDELWEISS OVERNIGHT FUND")</f>
        <v>EDELWEISS OVERNIGHT FUND</v>
      </c>
      <c r="C24" s="137"/>
      <c r="D24" s="151" t="s">
        <v>47</v>
      </c>
      <c r="E24" s="137"/>
      <c r="F24" s="152" t="s">
        <v>12</v>
      </c>
      <c r="G24" s="138" t="s">
        <v>12</v>
      </c>
    </row>
    <row r="25" spans="1:7" ht="69.95" customHeight="1" x14ac:dyDescent="0.25">
      <c r="A25" s="33" t="s">
        <v>48</v>
      </c>
      <c r="B25" s="148" t="str">
        <f>HYPERLINK("[EDEL_Portfolio HY 31-Mar-2024 Final.xlsx]EEARBF!A1","Edelweiss Arbitrage Fund")</f>
        <v>Edelweiss Arbitrage Fund</v>
      </c>
      <c r="C25" s="137"/>
      <c r="D25" s="151" t="s">
        <v>49</v>
      </c>
      <c r="E25" s="137"/>
      <c r="F25" s="152" t="s">
        <v>12</v>
      </c>
      <c r="G25" s="138" t="s">
        <v>12</v>
      </c>
    </row>
    <row r="26" spans="1:7" ht="69.95" customHeight="1" x14ac:dyDescent="0.25">
      <c r="A26" s="33" t="s">
        <v>50</v>
      </c>
      <c r="B26" s="148" t="str">
        <f>HYPERLINK("[EDEL_Portfolio HY 31-Mar-2024 Final.xlsx]EEARFD!A1","Edelweiss Balanced Advantage Fund")</f>
        <v>Edelweiss Balanced Advantage Fund</v>
      </c>
      <c r="C26" s="137"/>
      <c r="D26" s="151" t="s">
        <v>51</v>
      </c>
      <c r="E26" s="137"/>
      <c r="F26" s="152" t="s">
        <v>12</v>
      </c>
      <c r="G26" s="138" t="s">
        <v>12</v>
      </c>
    </row>
    <row r="27" spans="1:7" ht="69.95" customHeight="1" x14ac:dyDescent="0.25">
      <c r="A27" s="33" t="s">
        <v>52</v>
      </c>
      <c r="B27" s="148" t="str">
        <f>HYPERLINK("[EDEL_Portfolio HY 31-Mar-2024 Final.xlsx]EEDGEF!A1","Edelweiss Large Cap Fund")</f>
        <v>Edelweiss Large Cap Fund</v>
      </c>
      <c r="C27" s="137"/>
      <c r="D27" s="151" t="s">
        <v>53</v>
      </c>
      <c r="E27" s="137"/>
      <c r="F27" s="152" t="s">
        <v>12</v>
      </c>
      <c r="G27" s="138" t="s">
        <v>12</v>
      </c>
    </row>
    <row r="28" spans="1:7" ht="69.95" customHeight="1" x14ac:dyDescent="0.25">
      <c r="A28" s="33" t="s">
        <v>54</v>
      </c>
      <c r="B28" s="148" t="str">
        <f>HYPERLINK("[EDEL_Portfolio HY 31-Mar-2024 Final.xlsx]EEECRF!A1","Edelweiss Flexi-Cap Fund")</f>
        <v>Edelweiss Flexi-Cap Fund</v>
      </c>
      <c r="C28" s="137"/>
      <c r="D28" s="151" t="s">
        <v>55</v>
      </c>
      <c r="E28" s="137"/>
      <c r="F28" s="152" t="s">
        <v>12</v>
      </c>
      <c r="G28" s="138" t="s">
        <v>12</v>
      </c>
    </row>
    <row r="29" spans="1:7" ht="69.95" customHeight="1" x14ac:dyDescent="0.25">
      <c r="A29" s="33" t="s">
        <v>56</v>
      </c>
      <c r="B29" s="148" t="str">
        <f>HYPERLINK("[EDEL_Portfolio HY 31-Mar-2024 Final.xlsx]EEELSS!A1","Edelweiss ELSS Tax saver Fund")</f>
        <v>Edelweiss ELSS Tax saver Fund</v>
      </c>
      <c r="C29" s="137"/>
      <c r="D29" s="151" t="s">
        <v>55</v>
      </c>
      <c r="E29" s="137"/>
      <c r="F29" s="152" t="s">
        <v>12</v>
      </c>
      <c r="G29" s="138" t="s">
        <v>12</v>
      </c>
    </row>
    <row r="30" spans="1:7" ht="69.95" customHeight="1" x14ac:dyDescent="0.25">
      <c r="A30" s="33" t="s">
        <v>57</v>
      </c>
      <c r="B30" s="148" t="str">
        <f>HYPERLINK("[EDEL_Portfolio HY 31-Mar-2024 Final.xlsx]EEEQTF!A1","Edelweiss Large &amp; Mid Cap Fund")</f>
        <v>Edelweiss Large &amp; Mid Cap Fund</v>
      </c>
      <c r="C30" s="137"/>
      <c r="D30" s="151" t="s">
        <v>58</v>
      </c>
      <c r="E30" s="137"/>
      <c r="F30" s="152" t="s">
        <v>12</v>
      </c>
      <c r="G30" s="138" t="s">
        <v>12</v>
      </c>
    </row>
    <row r="31" spans="1:7" ht="69.95" customHeight="1" x14ac:dyDescent="0.25">
      <c r="A31" s="33" t="s">
        <v>59</v>
      </c>
      <c r="B31" s="148" t="str">
        <f>HYPERLINK("[EDEL_Portfolio HY 31-Mar-2024 Final.xlsx]EEESCF!A1","Edelweiss Small Cap Fund")</f>
        <v>Edelweiss Small Cap Fund</v>
      </c>
      <c r="C31" s="137"/>
      <c r="D31" s="151" t="s">
        <v>60</v>
      </c>
      <c r="E31" s="137"/>
      <c r="F31" s="152" t="s">
        <v>12</v>
      </c>
      <c r="G31" s="138" t="s">
        <v>12</v>
      </c>
    </row>
    <row r="32" spans="1:7" ht="69.95" customHeight="1" x14ac:dyDescent="0.25">
      <c r="A32" s="33" t="s">
        <v>61</v>
      </c>
      <c r="B32" s="148" t="str">
        <f>HYPERLINK("[EDEL_Portfolio HY 31-Mar-2024 Final.xlsx]EEESSF!A1","Edelweiss Equity Savings Fund")</f>
        <v>Edelweiss Equity Savings Fund</v>
      </c>
      <c r="C32" s="137"/>
      <c r="D32" s="151" t="s">
        <v>62</v>
      </c>
      <c r="E32" s="137"/>
      <c r="F32" s="152" t="s">
        <v>12</v>
      </c>
      <c r="G32" s="138" t="s">
        <v>12</v>
      </c>
    </row>
    <row r="33" spans="1:7" ht="69.95" customHeight="1" x14ac:dyDescent="0.25">
      <c r="A33" s="33" t="s">
        <v>63</v>
      </c>
      <c r="B33" s="148" t="str">
        <f>HYPERLINK("[EDEL_Portfolio HY 31-Mar-2024 Final.xlsx]EEFOCF!A1","Edelweiss Focused Fund")</f>
        <v>Edelweiss Focused Fund</v>
      </c>
      <c r="C33" s="137"/>
      <c r="D33" s="151" t="s">
        <v>55</v>
      </c>
      <c r="E33" s="137"/>
      <c r="F33" s="152" t="s">
        <v>12</v>
      </c>
      <c r="G33" s="138" t="s">
        <v>12</v>
      </c>
    </row>
    <row r="34" spans="1:7" ht="69.95" customHeight="1" x14ac:dyDescent="0.25">
      <c r="A34" s="33" t="s">
        <v>64</v>
      </c>
      <c r="B34" s="148" t="str">
        <f>HYPERLINK("[EDEL_Portfolio HY 31-Mar-2024 Final.xlsx]EEIF30!A1","Edelweiss Nifty 100 Quality 30 Index Fnd")</f>
        <v>Edelweiss Nifty 100 Quality 30 Index Fnd</v>
      </c>
      <c r="C34" s="137"/>
      <c r="D34" s="151" t="s">
        <v>65</v>
      </c>
      <c r="E34" s="137"/>
      <c r="F34" s="152" t="s">
        <v>12</v>
      </c>
      <c r="G34" s="138" t="s">
        <v>12</v>
      </c>
    </row>
    <row r="35" spans="1:7" ht="69.95" customHeight="1" x14ac:dyDescent="0.25">
      <c r="A35" s="33" t="s">
        <v>66</v>
      </c>
      <c r="B35" s="148" t="str">
        <f>HYPERLINK("[EDEL_Portfolio HY 31-Mar-2024 Final.xlsx]EEIF50!A1","Edelweiss Nifty 50 Index Fund")</f>
        <v>Edelweiss Nifty 50 Index Fund</v>
      </c>
      <c r="C35" s="137"/>
      <c r="D35" s="151" t="s">
        <v>67</v>
      </c>
      <c r="E35" s="137"/>
      <c r="F35" s="152" t="s">
        <v>12</v>
      </c>
      <c r="G35" s="138" t="s">
        <v>12</v>
      </c>
    </row>
    <row r="36" spans="1:7" ht="69.95" customHeight="1" x14ac:dyDescent="0.25">
      <c r="A36" s="33" t="s">
        <v>68</v>
      </c>
      <c r="B36" s="148" t="str">
        <f>HYPERLINK("[EDEL_Portfolio HY 31-Mar-2024 Final.xlsx]EELMIF!A1","Edelweiss NIFTY Large Mid Cap 250 Index Fund")</f>
        <v>Edelweiss NIFTY Large Mid Cap 250 Index Fund</v>
      </c>
      <c r="C36" s="137"/>
      <c r="D36" s="151" t="s">
        <v>58</v>
      </c>
      <c r="E36" s="137"/>
      <c r="F36" s="152" t="s">
        <v>12</v>
      </c>
      <c r="G36" s="138" t="s">
        <v>12</v>
      </c>
    </row>
    <row r="37" spans="1:7" ht="69.95" customHeight="1" x14ac:dyDescent="0.25">
      <c r="A37" s="33" t="s">
        <v>69</v>
      </c>
      <c r="B37" s="148" t="str">
        <f>HYPERLINK("[EDEL_Portfolio HY 31-Mar-2024 Final.xlsx]EEM150!A1","Edelweiss Nifty Midcap150 Momentum 50 Index Fund")</f>
        <v>Edelweiss Nifty Midcap150 Momentum 50 Index Fund</v>
      </c>
      <c r="C37" s="137"/>
      <c r="D37" s="151" t="s">
        <v>70</v>
      </c>
      <c r="E37" s="137"/>
      <c r="F37" s="152" t="s">
        <v>12</v>
      </c>
      <c r="G37" s="138" t="s">
        <v>12</v>
      </c>
    </row>
    <row r="38" spans="1:7" ht="69.95" customHeight="1" x14ac:dyDescent="0.25">
      <c r="A38" s="33" t="s">
        <v>71</v>
      </c>
      <c r="B38" s="148" t="str">
        <f>HYPERLINK("[EDEL_Portfolio HY 31-Mar-2024 Final.xlsx]EEMAAF!A1","Edelweiss Multi Asset Allocation Fund")</f>
        <v>Edelweiss Multi Asset Allocation Fund</v>
      </c>
      <c r="C38" s="137"/>
      <c r="D38" s="151" t="s">
        <v>72</v>
      </c>
      <c r="E38" s="137"/>
      <c r="F38" s="152" t="s">
        <v>12</v>
      </c>
      <c r="G38" s="138" t="s">
        <v>12</v>
      </c>
    </row>
    <row r="39" spans="1:7" ht="69.95" customHeight="1" x14ac:dyDescent="0.25">
      <c r="A39" s="33" t="s">
        <v>73</v>
      </c>
      <c r="B39" s="148" t="str">
        <f>HYPERLINK("[EDEL_Portfolio HY 31-Mar-2024 Final.xlsx]EEMCPF!A1","Edelweiss Multi Cap Fund")</f>
        <v>Edelweiss Multi Cap Fund</v>
      </c>
      <c r="C39" s="137"/>
      <c r="D39" s="151" t="s">
        <v>74</v>
      </c>
      <c r="E39" s="137"/>
      <c r="F39" s="152" t="s">
        <v>12</v>
      </c>
      <c r="G39" s="138" t="s">
        <v>12</v>
      </c>
    </row>
    <row r="40" spans="1:7" ht="69.95" customHeight="1" x14ac:dyDescent="0.25">
      <c r="A40" s="33" t="s">
        <v>75</v>
      </c>
      <c r="B40" s="148" t="str">
        <f>HYPERLINK("[EDEL_Portfolio HY 31-Mar-2024 Final.xlsx]EEMOF1!A1","EDELWEISS RECENTLY LISTED IPO FUND")</f>
        <v>EDELWEISS RECENTLY LISTED IPO FUND</v>
      </c>
      <c r="C40" s="137"/>
      <c r="D40" s="151" t="s">
        <v>76</v>
      </c>
      <c r="E40" s="137"/>
      <c r="F40" s="152" t="s">
        <v>12</v>
      </c>
      <c r="G40" s="138" t="s">
        <v>12</v>
      </c>
    </row>
    <row r="41" spans="1:7" ht="69.95" customHeight="1" x14ac:dyDescent="0.25">
      <c r="A41" s="33" t="s">
        <v>77</v>
      </c>
      <c r="B41" s="148" t="str">
        <f>HYPERLINK("[EDEL_Portfolio HY 31-Mar-2024 Final.xlsx]EENN50!A1","Edelweiss Nifty Next 50 Index Fund")</f>
        <v>Edelweiss Nifty Next 50 Index Fund</v>
      </c>
      <c r="C41" s="137"/>
      <c r="D41" s="151" t="s">
        <v>78</v>
      </c>
      <c r="E41" s="137"/>
      <c r="F41" s="152" t="s">
        <v>12</v>
      </c>
      <c r="G41" s="138" t="s">
        <v>12</v>
      </c>
    </row>
    <row r="42" spans="1:7" ht="69.95" customHeight="1" x14ac:dyDescent="0.25">
      <c r="A42" s="33" t="s">
        <v>79</v>
      </c>
      <c r="B42" s="148" t="str">
        <f>HYPERLINK("[EDEL_Portfolio HY 31-Mar-2024 Final.xlsx]EEPRUA!A1","Edelweiss Aggressive Hybrid Fund")</f>
        <v>Edelweiss Aggressive Hybrid Fund</v>
      </c>
      <c r="C42" s="137"/>
      <c r="D42" s="151" t="s">
        <v>80</v>
      </c>
      <c r="E42" s="137"/>
      <c r="F42" s="152" t="s">
        <v>12</v>
      </c>
      <c r="G42" s="138" t="s">
        <v>12</v>
      </c>
    </row>
    <row r="43" spans="1:7" ht="69.95" customHeight="1" x14ac:dyDescent="0.25">
      <c r="A43" s="33" t="s">
        <v>81</v>
      </c>
      <c r="B43" s="148" t="str">
        <f>HYPERLINK("[EDEL_Portfolio HY 31-Mar-2024 Final.xlsx]EES250!A1","Edelweiss Nifty Smallcap 250 Index Fund")</f>
        <v>Edelweiss Nifty Smallcap 250 Index Fund</v>
      </c>
      <c r="C43" s="137"/>
      <c r="D43" s="151" t="s">
        <v>82</v>
      </c>
      <c r="E43" s="137"/>
      <c r="F43" s="152" t="s">
        <v>12</v>
      </c>
      <c r="G43" s="138" t="s">
        <v>12</v>
      </c>
    </row>
    <row r="44" spans="1:7" ht="69.95" customHeight="1" x14ac:dyDescent="0.25">
      <c r="A44" s="33" t="s">
        <v>83</v>
      </c>
      <c r="B44" s="148" t="str">
        <f>HYPERLINK("[EDEL_Portfolio HY 31-Mar-2024 Final.xlsx]EESMCF!A1","Edelweiss Mid Cap Fund")</f>
        <v>Edelweiss Mid Cap Fund</v>
      </c>
      <c r="C44" s="137"/>
      <c r="D44" s="151" t="s">
        <v>84</v>
      </c>
      <c r="E44" s="137"/>
      <c r="F44" s="152" t="s">
        <v>12</v>
      </c>
      <c r="G44" s="138" t="s">
        <v>12</v>
      </c>
    </row>
    <row r="45" spans="1:7" ht="69.95" customHeight="1" x14ac:dyDescent="0.25">
      <c r="A45" s="33" t="s">
        <v>85</v>
      </c>
      <c r="B45" s="148" t="str">
        <f>HYPERLINK("[EDEL_Portfolio HY 31-Mar-2024 Final.xlsx]EETECF!A1","Edelweiss Technology Fund")</f>
        <v>Edelweiss Technology Fund</v>
      </c>
      <c r="C45" s="137"/>
      <c r="D45" s="151" t="s">
        <v>86</v>
      </c>
      <c r="E45" s="137"/>
      <c r="F45" s="152" t="s">
        <v>12</v>
      </c>
      <c r="G45" s="138" t="s">
        <v>12</v>
      </c>
    </row>
    <row r="46" spans="1:7" ht="69.95" customHeight="1" x14ac:dyDescent="0.25">
      <c r="A46" s="33" t="s">
        <v>87</v>
      </c>
      <c r="B46" s="148" t="str">
        <f>HYPERLINK("[EDEL_Portfolio HY 31-Mar-2024 Final.xlsx]EGOLDE!A1","Edelweiss Gold ETF Fund")</f>
        <v>Edelweiss Gold ETF Fund</v>
      </c>
      <c r="C46" s="137"/>
      <c r="D46" s="151" t="s">
        <v>88</v>
      </c>
      <c r="E46" s="137"/>
      <c r="F46" s="152" t="s">
        <v>12</v>
      </c>
      <c r="G46" s="138" t="s">
        <v>12</v>
      </c>
    </row>
    <row r="47" spans="1:7" ht="69.95" customHeight="1" x14ac:dyDescent="0.25">
      <c r="A47" s="33" t="s">
        <v>89</v>
      </c>
      <c r="B47" s="148" t="str">
        <f>HYPERLINK("[EDEL_Portfolio HY 31-Mar-2024 Final.xlsx]EGSFOF!A1","Edelweiss Gold and Silver ETF FOF")</f>
        <v>Edelweiss Gold and Silver ETF FOF</v>
      </c>
      <c r="C47" s="137"/>
      <c r="D47" s="151" t="s">
        <v>90</v>
      </c>
      <c r="E47" s="137"/>
      <c r="F47" s="152" t="s">
        <v>12</v>
      </c>
      <c r="G47" s="138" t="s">
        <v>12</v>
      </c>
    </row>
    <row r="48" spans="1:7" ht="69.95" customHeight="1" x14ac:dyDescent="0.25">
      <c r="A48" s="33" t="s">
        <v>91</v>
      </c>
      <c r="B48" s="148" t="str">
        <f>HYPERLINK("[EDEL_Portfolio HY 31-Mar-2024 Final.xlsx]ELLIQF!A1","Edelweiss Liquid Fund")</f>
        <v>Edelweiss Liquid Fund</v>
      </c>
      <c r="C48" s="137"/>
      <c r="D48" s="151" t="s">
        <v>92</v>
      </c>
      <c r="E48" s="137"/>
      <c r="F48" s="151" t="s">
        <v>93</v>
      </c>
      <c r="G48" s="137"/>
    </row>
    <row r="49" spans="1:7" ht="69.95" customHeight="1" x14ac:dyDescent="0.25">
      <c r="A49" s="33" t="s">
        <v>94</v>
      </c>
      <c r="B49" s="148" t="str">
        <f>HYPERLINK("[EDEL_Portfolio HY 31-Mar-2024 Final.xlsx]EOASEF!A1","Edelweiss ASEAN Equity Off-shore Fund")</f>
        <v>Edelweiss ASEAN Equity Off-shore Fund</v>
      </c>
      <c r="C49" s="137"/>
      <c r="D49" s="151" t="s">
        <v>95</v>
      </c>
      <c r="E49" s="137"/>
      <c r="F49" s="152" t="s">
        <v>12</v>
      </c>
      <c r="G49" s="138" t="s">
        <v>12</v>
      </c>
    </row>
    <row r="50" spans="1:7" ht="69.95" customHeight="1" x14ac:dyDescent="0.25">
      <c r="A50" s="33" t="s">
        <v>96</v>
      </c>
      <c r="B50" s="148" t="str">
        <f>HYPERLINK("[EDEL_Portfolio HY 31-Mar-2024 Final.xlsx]EOCHIF!A1","Edelweiss Greater China Equity Off-shore Fund")</f>
        <v>Edelweiss Greater China Equity Off-shore Fund</v>
      </c>
      <c r="C50" s="137"/>
      <c r="D50" s="151" t="s">
        <v>97</v>
      </c>
      <c r="E50" s="137"/>
      <c r="F50" s="152" t="s">
        <v>12</v>
      </c>
      <c r="G50" s="138" t="s">
        <v>12</v>
      </c>
    </row>
    <row r="51" spans="1:7" ht="69.95" customHeight="1" x14ac:dyDescent="0.25">
      <c r="A51" s="33" t="s">
        <v>98</v>
      </c>
      <c r="B51" s="148" t="str">
        <f>HYPERLINK("[EDEL_Portfolio HY 31-Mar-2024 Final.xlsx]EODWHF!A1","Edelweiss MSCI (I) DM &amp; WD HC 45 ID Fund")</f>
        <v>Edelweiss MSCI (I) DM &amp; WD HC 45 ID Fund</v>
      </c>
      <c r="C51" s="137"/>
      <c r="D51" s="151" t="s">
        <v>99</v>
      </c>
      <c r="E51" s="137"/>
      <c r="F51" s="152" t="s">
        <v>12</v>
      </c>
      <c r="G51" s="138" t="s">
        <v>12</v>
      </c>
    </row>
    <row r="52" spans="1:7" ht="69.95" customHeight="1" x14ac:dyDescent="0.25">
      <c r="A52" s="33" t="s">
        <v>100</v>
      </c>
      <c r="B52" s="148" t="str">
        <f>HYPERLINK("[EDEL_Portfolio HY 31-Mar-2024 Final.xlsx]EOEDOF!A1","Edelweiss Europe Dynamic Equity Offshore Fund")</f>
        <v>Edelweiss Europe Dynamic Equity Offshore Fund</v>
      </c>
      <c r="C52" s="137"/>
      <c r="D52" s="151" t="s">
        <v>101</v>
      </c>
      <c r="E52" s="137"/>
      <c r="F52" s="152" t="s">
        <v>12</v>
      </c>
      <c r="G52" s="138" t="s">
        <v>12</v>
      </c>
    </row>
    <row r="53" spans="1:7" ht="69.95" customHeight="1" x14ac:dyDescent="0.25">
      <c r="A53" s="33" t="s">
        <v>102</v>
      </c>
      <c r="B53" s="148" t="str">
        <f>HYPERLINK("[EDEL_Portfolio HY 31-Mar-2024 Final.xlsx]EOEMOP!A1","Edelweiss Emerging Markets Opportunities Equity Offshore Fund")</f>
        <v>Edelweiss Emerging Markets Opportunities Equity Offshore Fund</v>
      </c>
      <c r="C53" s="137"/>
      <c r="D53" s="151" t="s">
        <v>103</v>
      </c>
      <c r="E53" s="137"/>
      <c r="F53" s="152" t="s">
        <v>12</v>
      </c>
      <c r="G53" s="138" t="s">
        <v>12</v>
      </c>
    </row>
    <row r="54" spans="1:7" ht="69.95" customHeight="1" x14ac:dyDescent="0.25">
      <c r="A54" s="33" t="s">
        <v>104</v>
      </c>
      <c r="B54" s="148" t="str">
        <f>HYPERLINK("[EDEL_Portfolio HY 31-Mar-2024 Final.xlsx]EOUSEF!A1","Edelweiss US Value Equity Off-shore Fund")</f>
        <v>Edelweiss US Value Equity Off-shore Fund</v>
      </c>
      <c r="C54" s="137"/>
      <c r="D54" s="151" t="s">
        <v>105</v>
      </c>
      <c r="E54" s="137"/>
      <c r="F54" s="152" t="s">
        <v>12</v>
      </c>
      <c r="G54" s="138" t="s">
        <v>12</v>
      </c>
    </row>
    <row r="55" spans="1:7" ht="69.95" customHeight="1" x14ac:dyDescent="0.25">
      <c r="A55" s="33" t="s">
        <v>106</v>
      </c>
      <c r="B55" s="148" t="str">
        <f>HYPERLINK("[EDEL_Portfolio HY 31-Mar-2024 Final.xlsx]EOUSTF!A1","EDELWEISS US TECHNOLOGY EQUITY FOF")</f>
        <v>EDELWEISS US TECHNOLOGY EQUITY FOF</v>
      </c>
      <c r="C55" s="137"/>
      <c r="D55" s="151" t="s">
        <v>107</v>
      </c>
      <c r="E55" s="137"/>
      <c r="F55" s="152" t="s">
        <v>12</v>
      </c>
      <c r="G55" s="138" t="s">
        <v>12</v>
      </c>
    </row>
    <row r="56" spans="1:7" ht="69.95" customHeight="1" x14ac:dyDescent="0.25">
      <c r="A56" s="33" t="s">
        <v>108</v>
      </c>
      <c r="B56" s="148" t="str">
        <f>HYPERLINK("[EDEL_Portfolio HY 31-Mar-2024 Final.xlsx]ESLVRE!A1","Edelweiss Silver ETF Fund")</f>
        <v>Edelweiss Silver ETF Fund</v>
      </c>
      <c r="C56" s="137"/>
      <c r="D56" s="151" t="s">
        <v>109</v>
      </c>
      <c r="E56" s="137"/>
      <c r="F56" s="152" t="s">
        <v>12</v>
      </c>
      <c r="G56" s="138" t="s">
        <v>12</v>
      </c>
    </row>
    <row r="57" spans="1:7" ht="69.95" customHeight="1" x14ac:dyDescent="0.25">
      <c r="A57" s="33" t="s">
        <v>110</v>
      </c>
      <c r="B57" s="148" t="str">
        <f>HYPERLINK("[EDEL_Portfolio HY 31-Mar-2024 Final.xlsx]'Derivative Disclosure'!B2","Derivative Disclosure")</f>
        <v>Derivative Disclosure</v>
      </c>
    </row>
  </sheetData>
  <mergeCells count="2">
    <mergeCell ref="A1:B1"/>
    <mergeCell ref="A2:B2"/>
  </mergeCells>
  <pageMargins left="0.7" right="0.7" top="0.75" bottom="0.75" header="0.3" footer="0.3"/>
  <pageSetup orientation="portrait"/>
  <headerFooter>
    <oddHeader>&amp;L&amp;"Arial"&amp;1 &amp;K0078D7INTERNAL#</oddHead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4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710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41.1" customHeight="1" x14ac:dyDescent="0.25">
      <c r="A4" s="144" t="s">
        <v>711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9" t="s">
        <v>122</v>
      </c>
      <c r="B9" s="17"/>
      <c r="C9" s="17"/>
      <c r="D9" s="6"/>
      <c r="E9" s="44" t="s">
        <v>123</v>
      </c>
      <c r="F9" s="45" t="s">
        <v>123</v>
      </c>
      <c r="G9" s="58"/>
    </row>
    <row r="10" spans="1:8" x14ac:dyDescent="0.25">
      <c r="A10" s="59" t="s">
        <v>221</v>
      </c>
      <c r="B10" s="17"/>
      <c r="C10" s="17"/>
      <c r="D10" s="6"/>
      <c r="E10" s="7"/>
      <c r="F10" s="8"/>
      <c r="G10" s="58"/>
    </row>
    <row r="11" spans="1:8" x14ac:dyDescent="0.25">
      <c r="A11" s="59" t="s">
        <v>689</v>
      </c>
      <c r="B11" s="17"/>
      <c r="C11" s="17"/>
      <c r="D11" s="6"/>
      <c r="E11" s="7"/>
      <c r="F11" s="8"/>
      <c r="G11" s="58"/>
    </row>
    <row r="12" spans="1:8" x14ac:dyDescent="0.25">
      <c r="A12" s="59" t="s">
        <v>129</v>
      </c>
      <c r="B12" s="17"/>
      <c r="C12" s="17"/>
      <c r="D12" s="6"/>
      <c r="E12" s="22" t="s">
        <v>123</v>
      </c>
      <c r="F12" s="23" t="s">
        <v>123</v>
      </c>
      <c r="G12" s="58"/>
    </row>
    <row r="13" spans="1:8" x14ac:dyDescent="0.25">
      <c r="A13" s="57"/>
      <c r="B13" s="17"/>
      <c r="C13" s="17"/>
      <c r="D13" s="6"/>
      <c r="E13" s="7"/>
      <c r="F13" s="8"/>
      <c r="G13" s="58"/>
    </row>
    <row r="14" spans="1:8" x14ac:dyDescent="0.25">
      <c r="A14" s="59" t="s">
        <v>454</v>
      </c>
      <c r="B14" s="17"/>
      <c r="C14" s="17"/>
      <c r="D14" s="6"/>
      <c r="E14" s="7"/>
      <c r="F14" s="8"/>
      <c r="G14" s="58"/>
    </row>
    <row r="15" spans="1:8" x14ac:dyDescent="0.25">
      <c r="A15" s="57" t="s">
        <v>712</v>
      </c>
      <c r="B15" s="17" t="s">
        <v>713</v>
      </c>
      <c r="C15" s="17" t="s">
        <v>128</v>
      </c>
      <c r="D15" s="6">
        <v>5150000</v>
      </c>
      <c r="E15" s="7">
        <v>5150.33</v>
      </c>
      <c r="F15" s="8">
        <v>0.28939999999999999</v>
      </c>
      <c r="G15" s="58">
        <v>7.1818137081999994E-2</v>
      </c>
    </row>
    <row r="16" spans="1:8" x14ac:dyDescent="0.25">
      <c r="A16" s="57" t="s">
        <v>714</v>
      </c>
      <c r="B16" s="17" t="s">
        <v>715</v>
      </c>
      <c r="C16" s="17" t="s">
        <v>128</v>
      </c>
      <c r="D16" s="6">
        <v>2000000</v>
      </c>
      <c r="E16" s="7">
        <v>2006.4</v>
      </c>
      <c r="F16" s="8">
        <v>0.11269999999999999</v>
      </c>
      <c r="G16" s="58">
        <v>7.1918562224999996E-2</v>
      </c>
    </row>
    <row r="17" spans="1:7" x14ac:dyDescent="0.25">
      <c r="A17" s="57" t="s">
        <v>716</v>
      </c>
      <c r="B17" s="17" t="s">
        <v>717</v>
      </c>
      <c r="C17" s="17" t="s">
        <v>128</v>
      </c>
      <c r="D17" s="6">
        <v>500000</v>
      </c>
      <c r="E17" s="7">
        <v>483.06</v>
      </c>
      <c r="F17" s="8">
        <v>2.7099999999999999E-2</v>
      </c>
      <c r="G17" s="58">
        <v>7.2030381320999995E-2</v>
      </c>
    </row>
    <row r="18" spans="1:7" x14ac:dyDescent="0.25">
      <c r="A18" s="57" t="s">
        <v>690</v>
      </c>
      <c r="B18" s="17" t="s">
        <v>691</v>
      </c>
      <c r="C18" s="17" t="s">
        <v>128</v>
      </c>
      <c r="D18" s="6">
        <v>400000</v>
      </c>
      <c r="E18" s="7">
        <v>403.64</v>
      </c>
      <c r="F18" s="8">
        <v>2.2700000000000001E-2</v>
      </c>
      <c r="G18" s="58">
        <v>7.1778796556000002E-2</v>
      </c>
    </row>
    <row r="19" spans="1:7" x14ac:dyDescent="0.25">
      <c r="A19" s="59" t="s">
        <v>129</v>
      </c>
      <c r="B19" s="18"/>
      <c r="C19" s="18"/>
      <c r="D19" s="9"/>
      <c r="E19" s="20">
        <v>8043.43</v>
      </c>
      <c r="F19" s="21">
        <v>0.45190000000000002</v>
      </c>
      <c r="G19" s="60"/>
    </row>
    <row r="20" spans="1:7" x14ac:dyDescent="0.25">
      <c r="A20" s="57"/>
      <c r="B20" s="17"/>
      <c r="C20" s="17"/>
      <c r="D20" s="6"/>
      <c r="E20" s="7"/>
      <c r="F20" s="8"/>
      <c r="G20" s="58"/>
    </row>
    <row r="21" spans="1:7" x14ac:dyDescent="0.25">
      <c r="A21" s="59" t="s">
        <v>692</v>
      </c>
      <c r="B21" s="17"/>
      <c r="C21" s="17"/>
      <c r="D21" s="6"/>
      <c r="E21" s="7"/>
      <c r="F21" s="8"/>
      <c r="G21" s="58"/>
    </row>
    <row r="22" spans="1:7" x14ac:dyDescent="0.25">
      <c r="A22" s="57" t="s">
        <v>718</v>
      </c>
      <c r="B22" s="17" t="s">
        <v>719</v>
      </c>
      <c r="C22" s="17" t="s">
        <v>128</v>
      </c>
      <c r="D22" s="6">
        <v>5000000</v>
      </c>
      <c r="E22" s="7">
        <v>5200.2</v>
      </c>
      <c r="F22" s="8">
        <v>0.29220000000000002</v>
      </c>
      <c r="G22" s="58">
        <v>7.5180274281000006E-2</v>
      </c>
    </row>
    <row r="23" spans="1:7" x14ac:dyDescent="0.25">
      <c r="A23" s="57" t="s">
        <v>720</v>
      </c>
      <c r="B23" s="17" t="s">
        <v>721</v>
      </c>
      <c r="C23" s="17" t="s">
        <v>128</v>
      </c>
      <c r="D23" s="6">
        <v>2000000</v>
      </c>
      <c r="E23" s="7">
        <v>2053.5300000000002</v>
      </c>
      <c r="F23" s="8">
        <v>0.1154</v>
      </c>
      <c r="G23" s="58">
        <v>7.5151241024999996E-2</v>
      </c>
    </row>
    <row r="24" spans="1:7" x14ac:dyDescent="0.25">
      <c r="A24" s="57" t="s">
        <v>722</v>
      </c>
      <c r="B24" s="17" t="s">
        <v>723</v>
      </c>
      <c r="C24" s="17" t="s">
        <v>128</v>
      </c>
      <c r="D24" s="6">
        <v>1000000</v>
      </c>
      <c r="E24" s="7">
        <v>1021.47</v>
      </c>
      <c r="F24" s="8">
        <v>5.74E-2</v>
      </c>
      <c r="G24" s="58">
        <v>7.5074512164000004E-2</v>
      </c>
    </row>
    <row r="25" spans="1:7" x14ac:dyDescent="0.25">
      <c r="A25" s="57" t="s">
        <v>724</v>
      </c>
      <c r="B25" s="17" t="s">
        <v>725</v>
      </c>
      <c r="C25" s="17" t="s">
        <v>128</v>
      </c>
      <c r="D25" s="6">
        <v>500000</v>
      </c>
      <c r="E25" s="7">
        <v>526.25</v>
      </c>
      <c r="F25" s="8">
        <v>2.9600000000000001E-2</v>
      </c>
      <c r="G25" s="58">
        <v>7.5180274281000006E-2</v>
      </c>
    </row>
    <row r="26" spans="1:7" x14ac:dyDescent="0.25">
      <c r="A26" s="57" t="s">
        <v>726</v>
      </c>
      <c r="B26" s="17" t="s">
        <v>727</v>
      </c>
      <c r="C26" s="17" t="s">
        <v>128</v>
      </c>
      <c r="D26" s="6">
        <v>500000</v>
      </c>
      <c r="E26" s="7">
        <v>513.22</v>
      </c>
      <c r="F26" s="8">
        <v>2.8799999999999999E-2</v>
      </c>
      <c r="G26" s="58">
        <v>7.5349297090000003E-2</v>
      </c>
    </row>
    <row r="27" spans="1:7" x14ac:dyDescent="0.25">
      <c r="A27" s="59" t="s">
        <v>129</v>
      </c>
      <c r="B27" s="18"/>
      <c r="C27" s="18"/>
      <c r="D27" s="9"/>
      <c r="E27" s="20">
        <v>9314.67</v>
      </c>
      <c r="F27" s="21">
        <v>0.52339999999999998</v>
      </c>
      <c r="G27" s="60"/>
    </row>
    <row r="28" spans="1:7" x14ac:dyDescent="0.25">
      <c r="A28" s="57"/>
      <c r="B28" s="17"/>
      <c r="C28" s="17"/>
      <c r="D28" s="6"/>
      <c r="E28" s="7"/>
      <c r="F28" s="8"/>
      <c r="G28" s="58"/>
    </row>
    <row r="29" spans="1:7" x14ac:dyDescent="0.25">
      <c r="A29" s="57"/>
      <c r="B29" s="17"/>
      <c r="C29" s="17"/>
      <c r="D29" s="6"/>
      <c r="E29" s="7"/>
      <c r="F29" s="8"/>
      <c r="G29" s="58"/>
    </row>
    <row r="30" spans="1:7" x14ac:dyDescent="0.25">
      <c r="A30" s="59" t="s">
        <v>304</v>
      </c>
      <c r="B30" s="17"/>
      <c r="C30" s="17"/>
      <c r="D30" s="6"/>
      <c r="E30" s="7"/>
      <c r="F30" s="8"/>
      <c r="G30" s="58"/>
    </row>
    <row r="31" spans="1:7" x14ac:dyDescent="0.25">
      <c r="A31" s="59" t="s">
        <v>129</v>
      </c>
      <c r="B31" s="17"/>
      <c r="C31" s="17"/>
      <c r="D31" s="6"/>
      <c r="E31" s="22" t="s">
        <v>123</v>
      </c>
      <c r="F31" s="23" t="s">
        <v>123</v>
      </c>
      <c r="G31" s="58"/>
    </row>
    <row r="32" spans="1:7" x14ac:dyDescent="0.25">
      <c r="A32" s="57"/>
      <c r="B32" s="17"/>
      <c r="C32" s="17"/>
      <c r="D32" s="6"/>
      <c r="E32" s="7"/>
      <c r="F32" s="8"/>
      <c r="G32" s="58"/>
    </row>
    <row r="33" spans="1:7" x14ac:dyDescent="0.25">
      <c r="A33" s="59" t="s">
        <v>305</v>
      </c>
      <c r="B33" s="17"/>
      <c r="C33" s="17"/>
      <c r="D33" s="6"/>
      <c r="E33" s="7"/>
      <c r="F33" s="8"/>
      <c r="G33" s="58"/>
    </row>
    <row r="34" spans="1:7" x14ac:dyDescent="0.25">
      <c r="A34" s="59" t="s">
        <v>129</v>
      </c>
      <c r="B34" s="17"/>
      <c r="C34" s="17"/>
      <c r="D34" s="6"/>
      <c r="E34" s="22" t="s">
        <v>123</v>
      </c>
      <c r="F34" s="23" t="s">
        <v>123</v>
      </c>
      <c r="G34" s="58"/>
    </row>
    <row r="35" spans="1:7" x14ac:dyDescent="0.25">
      <c r="A35" s="57"/>
      <c r="B35" s="17"/>
      <c r="C35" s="17"/>
      <c r="D35" s="6"/>
      <c r="E35" s="7"/>
      <c r="F35" s="8"/>
      <c r="G35" s="58"/>
    </row>
    <row r="36" spans="1:7" x14ac:dyDescent="0.25">
      <c r="A36" s="61" t="s">
        <v>165</v>
      </c>
      <c r="B36" s="40"/>
      <c r="C36" s="40"/>
      <c r="D36" s="41"/>
      <c r="E36" s="20">
        <v>17358.099999999999</v>
      </c>
      <c r="F36" s="21">
        <v>0.97529999999999994</v>
      </c>
      <c r="G36" s="60"/>
    </row>
    <row r="37" spans="1:7" x14ac:dyDescent="0.25">
      <c r="A37" s="57"/>
      <c r="B37" s="17"/>
      <c r="C37" s="17"/>
      <c r="D37" s="6"/>
      <c r="E37" s="7"/>
      <c r="F37" s="8"/>
      <c r="G37" s="58"/>
    </row>
    <row r="38" spans="1:7" x14ac:dyDescent="0.25">
      <c r="A38" s="57"/>
      <c r="B38" s="17"/>
      <c r="C38" s="17"/>
      <c r="D38" s="6"/>
      <c r="E38" s="7"/>
      <c r="F38" s="8"/>
      <c r="G38" s="58"/>
    </row>
    <row r="39" spans="1:7" x14ac:dyDescent="0.25">
      <c r="A39" s="59" t="s">
        <v>169</v>
      </c>
      <c r="B39" s="17"/>
      <c r="C39" s="17"/>
      <c r="D39" s="6"/>
      <c r="E39" s="7"/>
      <c r="F39" s="8"/>
      <c r="G39" s="58"/>
    </row>
    <row r="40" spans="1:7" x14ac:dyDescent="0.25">
      <c r="A40" s="57" t="s">
        <v>170</v>
      </c>
      <c r="B40" s="17"/>
      <c r="C40" s="17"/>
      <c r="D40" s="6"/>
      <c r="E40" s="7">
        <v>57.94</v>
      </c>
      <c r="F40" s="8">
        <v>3.3E-3</v>
      </c>
      <c r="G40" s="58">
        <v>7.0182999999999995E-2</v>
      </c>
    </row>
    <row r="41" spans="1:7" x14ac:dyDescent="0.25">
      <c r="A41" s="59" t="s">
        <v>129</v>
      </c>
      <c r="B41" s="18"/>
      <c r="C41" s="18"/>
      <c r="D41" s="9"/>
      <c r="E41" s="20">
        <v>57.94</v>
      </c>
      <c r="F41" s="21">
        <v>3.3E-3</v>
      </c>
      <c r="G41" s="60"/>
    </row>
    <row r="42" spans="1:7" x14ac:dyDescent="0.25">
      <c r="A42" s="57"/>
      <c r="B42" s="17"/>
      <c r="C42" s="17"/>
      <c r="D42" s="6"/>
      <c r="E42" s="7"/>
      <c r="F42" s="8"/>
      <c r="G42" s="58"/>
    </row>
    <row r="43" spans="1:7" x14ac:dyDescent="0.25">
      <c r="A43" s="61" t="s">
        <v>165</v>
      </c>
      <c r="B43" s="40"/>
      <c r="C43" s="40"/>
      <c r="D43" s="41"/>
      <c r="E43" s="20">
        <v>57.94</v>
      </c>
      <c r="F43" s="21">
        <v>3.3E-3</v>
      </c>
      <c r="G43" s="60"/>
    </row>
    <row r="44" spans="1:7" x14ac:dyDescent="0.25">
      <c r="A44" s="57" t="s">
        <v>171</v>
      </c>
      <c r="B44" s="17"/>
      <c r="C44" s="17"/>
      <c r="D44" s="6"/>
      <c r="E44" s="7">
        <v>367.42403880000001</v>
      </c>
      <c r="F44" s="8">
        <v>2.0645E-2</v>
      </c>
      <c r="G44" s="58"/>
    </row>
    <row r="45" spans="1:7" x14ac:dyDescent="0.25">
      <c r="A45" s="57" t="s">
        <v>173</v>
      </c>
      <c r="B45" s="17"/>
      <c r="C45" s="17"/>
      <c r="D45" s="6"/>
      <c r="E45" s="7">
        <v>13.2459612</v>
      </c>
      <c r="F45" s="8">
        <v>7.5500000000000003E-4</v>
      </c>
      <c r="G45" s="58">
        <v>7.0182999999999995E-2</v>
      </c>
    </row>
    <row r="46" spans="1:7" x14ac:dyDescent="0.25">
      <c r="A46" s="62" t="s">
        <v>174</v>
      </c>
      <c r="B46" s="19"/>
      <c r="C46" s="19"/>
      <c r="D46" s="13"/>
      <c r="E46" s="14">
        <v>17796.71</v>
      </c>
      <c r="F46" s="15">
        <v>1</v>
      </c>
      <c r="G46" s="63"/>
    </row>
    <row r="47" spans="1:7" x14ac:dyDescent="0.25">
      <c r="A47" s="48"/>
      <c r="G47" s="49"/>
    </row>
    <row r="48" spans="1:7" x14ac:dyDescent="0.25">
      <c r="A48" s="48" t="s">
        <v>178</v>
      </c>
      <c r="G48" s="49"/>
    </row>
    <row r="49" spans="1:7" ht="60" customHeight="1" x14ac:dyDescent="0.25">
      <c r="A49" s="64" t="s">
        <v>179</v>
      </c>
      <c r="B49" s="34" t="s">
        <v>728</v>
      </c>
      <c r="G49" s="49"/>
    </row>
    <row r="50" spans="1:7" ht="45" customHeight="1" x14ac:dyDescent="0.25">
      <c r="A50" s="64" t="s">
        <v>181</v>
      </c>
      <c r="B50" s="34" t="s">
        <v>729</v>
      </c>
      <c r="G50" s="49"/>
    </row>
    <row r="51" spans="1:7" x14ac:dyDescent="0.25">
      <c r="A51" s="64"/>
      <c r="B51" s="33"/>
      <c r="G51" s="49"/>
    </row>
    <row r="52" spans="1:7" x14ac:dyDescent="0.25">
      <c r="A52" s="64" t="s">
        <v>183</v>
      </c>
      <c r="B52" s="35">
        <v>7.3614678342129007</v>
      </c>
      <c r="G52" s="49"/>
    </row>
    <row r="53" spans="1:7" x14ac:dyDescent="0.25">
      <c r="A53" s="64"/>
      <c r="B53" s="33"/>
      <c r="G53" s="49"/>
    </row>
    <row r="54" spans="1:7" x14ac:dyDescent="0.25">
      <c r="A54" s="64" t="s">
        <v>184</v>
      </c>
      <c r="B54" s="36">
        <v>3.5074000000000001</v>
      </c>
      <c r="G54" s="49"/>
    </row>
    <row r="55" spans="1:7" x14ac:dyDescent="0.25">
      <c r="A55" s="64" t="s">
        <v>185</v>
      </c>
      <c r="B55" s="36">
        <v>4.0882712790488878</v>
      </c>
      <c r="G55" s="49"/>
    </row>
    <row r="56" spans="1:7" x14ac:dyDescent="0.25">
      <c r="A56" s="64"/>
      <c r="B56" s="33"/>
      <c r="G56" s="49"/>
    </row>
    <row r="57" spans="1:7" x14ac:dyDescent="0.25">
      <c r="A57" s="64" t="s">
        <v>186</v>
      </c>
      <c r="B57" s="37">
        <v>45382</v>
      </c>
      <c r="G57" s="49"/>
    </row>
    <row r="58" spans="1:7" x14ac:dyDescent="0.25">
      <c r="A58" s="48"/>
      <c r="G58" s="49"/>
    </row>
    <row r="59" spans="1:7" x14ac:dyDescent="0.25">
      <c r="A59" s="46" t="s">
        <v>187</v>
      </c>
      <c r="G59" s="49"/>
    </row>
    <row r="60" spans="1:7" x14ac:dyDescent="0.25">
      <c r="A60" s="65" t="s">
        <v>188</v>
      </c>
      <c r="B60" s="66" t="s">
        <v>123</v>
      </c>
      <c r="G60" s="49"/>
    </row>
    <row r="61" spans="1:7" x14ac:dyDescent="0.25">
      <c r="A61" s="48" t="s">
        <v>189</v>
      </c>
      <c r="G61" s="49"/>
    </row>
    <row r="62" spans="1:7" x14ac:dyDescent="0.25">
      <c r="A62" s="48" t="s">
        <v>190</v>
      </c>
      <c r="B62" s="66" t="s">
        <v>191</v>
      </c>
      <c r="C62" s="66" t="s">
        <v>191</v>
      </c>
      <c r="G62" s="49"/>
    </row>
    <row r="63" spans="1:7" x14ac:dyDescent="0.25">
      <c r="A63" s="48"/>
      <c r="B63" s="28">
        <v>45198</v>
      </c>
      <c r="C63" s="28">
        <v>45382</v>
      </c>
      <c r="G63" s="49"/>
    </row>
    <row r="64" spans="1:7" x14ac:dyDescent="0.25">
      <c r="A64" s="48" t="s">
        <v>707</v>
      </c>
      <c r="B64">
        <v>10.7141</v>
      </c>
      <c r="C64">
        <v>11.1496</v>
      </c>
      <c r="E64" s="2"/>
      <c r="G64" s="68"/>
    </row>
    <row r="65" spans="1:7" x14ac:dyDescent="0.25">
      <c r="A65" s="48" t="s">
        <v>196</v>
      </c>
      <c r="B65">
        <v>10.7143</v>
      </c>
      <c r="C65">
        <v>11.149900000000001</v>
      </c>
      <c r="E65" s="2"/>
      <c r="G65" s="68"/>
    </row>
    <row r="66" spans="1:7" x14ac:dyDescent="0.25">
      <c r="A66" s="48" t="s">
        <v>708</v>
      </c>
      <c r="B66">
        <v>10.689299999999999</v>
      </c>
      <c r="C66">
        <v>11.109299999999999</v>
      </c>
      <c r="E66" s="2"/>
      <c r="G66" s="68"/>
    </row>
    <row r="67" spans="1:7" x14ac:dyDescent="0.25">
      <c r="A67" s="48" t="s">
        <v>670</v>
      </c>
      <c r="B67">
        <v>10.689299999999999</v>
      </c>
      <c r="C67">
        <v>11.109400000000001</v>
      </c>
      <c r="E67" s="2"/>
      <c r="G67" s="68"/>
    </row>
    <row r="68" spans="1:7" x14ac:dyDescent="0.25">
      <c r="A68" s="48"/>
      <c r="E68" s="2"/>
      <c r="G68" s="68"/>
    </row>
    <row r="69" spans="1:7" x14ac:dyDescent="0.25">
      <c r="A69" s="47" t="s">
        <v>205</v>
      </c>
      <c r="E69" s="2"/>
      <c r="G69" s="68"/>
    </row>
    <row r="70" spans="1:7" x14ac:dyDescent="0.25">
      <c r="A70" s="48"/>
      <c r="E70" s="2"/>
      <c r="G70" s="68"/>
    </row>
    <row r="71" spans="1:7" x14ac:dyDescent="0.25">
      <c r="A71" s="48" t="s">
        <v>207</v>
      </c>
      <c r="B71" s="66" t="s">
        <v>123</v>
      </c>
      <c r="G71" s="49"/>
    </row>
    <row r="72" spans="1:7" x14ac:dyDescent="0.25">
      <c r="A72" s="48" t="s">
        <v>208</v>
      </c>
      <c r="B72" s="66" t="s">
        <v>123</v>
      </c>
      <c r="G72" s="49"/>
    </row>
    <row r="73" spans="1:7" ht="23.45" customHeight="1" x14ac:dyDescent="0.25">
      <c r="A73" s="65" t="s">
        <v>209</v>
      </c>
      <c r="B73" s="66" t="s">
        <v>123</v>
      </c>
      <c r="G73" s="49"/>
    </row>
    <row r="74" spans="1:7" ht="20.45" customHeight="1" x14ac:dyDescent="0.25">
      <c r="A74" s="65" t="s">
        <v>210</v>
      </c>
      <c r="B74" s="66" t="s">
        <v>123</v>
      </c>
      <c r="G74" s="49"/>
    </row>
    <row r="75" spans="1:7" x14ac:dyDescent="0.25">
      <c r="A75" s="48" t="s">
        <v>211</v>
      </c>
      <c r="B75" s="69">
        <f>B55</f>
        <v>4.0882712790488878</v>
      </c>
      <c r="G75" s="49"/>
    </row>
    <row r="76" spans="1:7" ht="34.5" customHeight="1" x14ac:dyDescent="0.25">
      <c r="A76" s="65" t="s">
        <v>212</v>
      </c>
      <c r="B76" s="66" t="s">
        <v>123</v>
      </c>
      <c r="G76" s="49"/>
    </row>
    <row r="77" spans="1:7" ht="30" customHeight="1" x14ac:dyDescent="0.25">
      <c r="A77" s="65" t="s">
        <v>213</v>
      </c>
      <c r="B77" s="66" t="s">
        <v>123</v>
      </c>
      <c r="G77" s="49"/>
    </row>
    <row r="78" spans="1:7" ht="30" customHeight="1" x14ac:dyDescent="0.25">
      <c r="A78" s="65" t="s">
        <v>214</v>
      </c>
      <c r="B78" s="66" t="s">
        <v>123</v>
      </c>
      <c r="G78" s="49"/>
    </row>
    <row r="79" spans="1:7" x14ac:dyDescent="0.25">
      <c r="A79" s="48" t="s">
        <v>215</v>
      </c>
      <c r="B79" s="66" t="s">
        <v>123</v>
      </c>
      <c r="G79" s="49"/>
    </row>
    <row r="80" spans="1:7" x14ac:dyDescent="0.25">
      <c r="A80" s="48" t="s">
        <v>216</v>
      </c>
      <c r="B80" s="66" t="s">
        <v>123</v>
      </c>
      <c r="G80" s="49"/>
    </row>
    <row r="81" spans="1:7" ht="15.75" customHeight="1" thickBot="1" x14ac:dyDescent="0.3">
      <c r="A81" s="70"/>
      <c r="B81" s="71"/>
      <c r="C81" s="71"/>
      <c r="D81" s="71"/>
      <c r="E81" s="71"/>
      <c r="F81" s="71"/>
      <c r="G81" s="72"/>
    </row>
    <row r="83" spans="1:7" ht="69.95" customHeight="1" x14ac:dyDescent="0.25">
      <c r="A83" s="137" t="s">
        <v>217</v>
      </c>
      <c r="B83" s="137" t="s">
        <v>218</v>
      </c>
      <c r="C83" s="137" t="s">
        <v>5</v>
      </c>
      <c r="D83" s="137" t="s">
        <v>6</v>
      </c>
    </row>
    <row r="84" spans="1:7" ht="69.95" customHeight="1" x14ac:dyDescent="0.25">
      <c r="A84" s="137" t="s">
        <v>730</v>
      </c>
      <c r="B84" s="137"/>
      <c r="C84" s="137" t="s">
        <v>27</v>
      </c>
      <c r="D84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89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731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39.6" customHeight="1" x14ac:dyDescent="0.25">
      <c r="A4" s="144" t="s">
        <v>732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9" t="s">
        <v>122</v>
      </c>
      <c r="B9" s="17"/>
      <c r="C9" s="17"/>
      <c r="D9" s="6"/>
      <c r="E9" s="44" t="s">
        <v>123</v>
      </c>
      <c r="F9" s="45" t="s">
        <v>123</v>
      </c>
      <c r="G9" s="58"/>
    </row>
    <row r="10" spans="1:8" x14ac:dyDescent="0.25">
      <c r="A10" s="59" t="s">
        <v>221</v>
      </c>
      <c r="B10" s="17"/>
      <c r="C10" s="17"/>
      <c r="D10" s="6"/>
      <c r="E10" s="7"/>
      <c r="F10" s="8"/>
      <c r="G10" s="58"/>
    </row>
    <row r="11" spans="1:8" x14ac:dyDescent="0.25">
      <c r="A11" s="59" t="s">
        <v>689</v>
      </c>
      <c r="B11" s="17"/>
      <c r="C11" s="17"/>
      <c r="D11" s="6"/>
      <c r="E11" s="7"/>
      <c r="F11" s="8"/>
      <c r="G11" s="58"/>
    </row>
    <row r="12" spans="1:8" x14ac:dyDescent="0.25">
      <c r="A12" s="59"/>
      <c r="B12" s="17"/>
      <c r="C12" s="17"/>
      <c r="D12" s="6"/>
      <c r="E12" s="7"/>
      <c r="F12" s="8"/>
      <c r="G12" s="58"/>
    </row>
    <row r="13" spans="1:8" x14ac:dyDescent="0.25">
      <c r="A13" s="59" t="s">
        <v>129</v>
      </c>
      <c r="B13" s="17"/>
      <c r="C13" s="17"/>
      <c r="D13" s="6"/>
      <c r="E13" s="22" t="s">
        <v>123</v>
      </c>
      <c r="F13" s="23" t="s">
        <v>123</v>
      </c>
      <c r="G13" s="58"/>
    </row>
    <row r="14" spans="1:8" x14ac:dyDescent="0.25">
      <c r="A14" s="57"/>
      <c r="B14" s="17"/>
      <c r="C14" s="17"/>
      <c r="D14" s="6"/>
      <c r="E14" s="7"/>
      <c r="F14" s="8"/>
      <c r="G14" s="58"/>
    </row>
    <row r="15" spans="1:8" x14ac:dyDescent="0.25">
      <c r="A15" s="59" t="s">
        <v>454</v>
      </c>
      <c r="B15" s="17"/>
      <c r="C15" s="17"/>
      <c r="D15" s="6"/>
      <c r="E15" s="7"/>
      <c r="F15" s="8"/>
      <c r="G15" s="58"/>
    </row>
    <row r="16" spans="1:8" x14ac:dyDescent="0.25">
      <c r="A16" s="57" t="s">
        <v>733</v>
      </c>
      <c r="B16" s="17" t="s">
        <v>734</v>
      </c>
      <c r="C16" s="17" t="s">
        <v>128</v>
      </c>
      <c r="D16" s="6">
        <v>29000000</v>
      </c>
      <c r="E16" s="7">
        <v>29733.32</v>
      </c>
      <c r="F16" s="8">
        <v>0.3256</v>
      </c>
      <c r="G16" s="58">
        <v>7.2289244195999997E-2</v>
      </c>
    </row>
    <row r="17" spans="1:7" x14ac:dyDescent="0.25">
      <c r="A17" s="57" t="s">
        <v>735</v>
      </c>
      <c r="B17" s="17" t="s">
        <v>736</v>
      </c>
      <c r="C17" s="17" t="s">
        <v>128</v>
      </c>
      <c r="D17" s="6">
        <v>17000000</v>
      </c>
      <c r="E17" s="7">
        <v>17593.830000000002</v>
      </c>
      <c r="F17" s="8">
        <v>0.19270000000000001</v>
      </c>
      <c r="G17" s="58">
        <v>7.2303741441000005E-2</v>
      </c>
    </row>
    <row r="18" spans="1:7" x14ac:dyDescent="0.25">
      <c r="A18" s="59" t="s">
        <v>129</v>
      </c>
      <c r="B18" s="18"/>
      <c r="C18" s="18"/>
      <c r="D18" s="9"/>
      <c r="E18" s="20">
        <v>47327.15</v>
      </c>
      <c r="F18" s="21">
        <v>0.51829999999999998</v>
      </c>
      <c r="G18" s="60"/>
    </row>
    <row r="19" spans="1:7" x14ac:dyDescent="0.25">
      <c r="A19" s="57"/>
      <c r="B19" s="17"/>
      <c r="C19" s="17"/>
      <c r="D19" s="6"/>
      <c r="E19" s="7"/>
      <c r="F19" s="8"/>
      <c r="G19" s="58"/>
    </row>
    <row r="20" spans="1:7" x14ac:dyDescent="0.25">
      <c r="A20" s="59" t="s">
        <v>692</v>
      </c>
      <c r="B20" s="17"/>
      <c r="C20" s="17"/>
      <c r="D20" s="6"/>
      <c r="E20" s="7"/>
      <c r="F20" s="8"/>
      <c r="G20" s="58"/>
    </row>
    <row r="21" spans="1:7" x14ac:dyDescent="0.25">
      <c r="A21" s="57" t="s">
        <v>737</v>
      </c>
      <c r="B21" s="17" t="s">
        <v>738</v>
      </c>
      <c r="C21" s="17" t="s">
        <v>128</v>
      </c>
      <c r="D21" s="6">
        <v>12000000</v>
      </c>
      <c r="E21" s="7">
        <v>12426.34</v>
      </c>
      <c r="F21" s="8">
        <v>0.1361</v>
      </c>
      <c r="G21" s="58">
        <v>7.5307817870000002E-2</v>
      </c>
    </row>
    <row r="22" spans="1:7" x14ac:dyDescent="0.25">
      <c r="A22" s="57" t="s">
        <v>739</v>
      </c>
      <c r="B22" s="17" t="s">
        <v>740</v>
      </c>
      <c r="C22" s="17" t="s">
        <v>128</v>
      </c>
      <c r="D22" s="6">
        <v>5000000</v>
      </c>
      <c r="E22" s="7">
        <v>5249.89</v>
      </c>
      <c r="F22" s="8">
        <v>5.7500000000000002E-2</v>
      </c>
      <c r="G22" s="58">
        <v>7.5389740100000005E-2</v>
      </c>
    </row>
    <row r="23" spans="1:7" x14ac:dyDescent="0.25">
      <c r="A23" s="57" t="s">
        <v>741</v>
      </c>
      <c r="B23" s="17" t="s">
        <v>742</v>
      </c>
      <c r="C23" s="17" t="s">
        <v>128</v>
      </c>
      <c r="D23" s="6">
        <v>5000000</v>
      </c>
      <c r="E23" s="7">
        <v>5200.28</v>
      </c>
      <c r="F23" s="8">
        <v>5.7000000000000002E-2</v>
      </c>
      <c r="G23" s="58">
        <v>7.5307817870000002E-2</v>
      </c>
    </row>
    <row r="24" spans="1:7" x14ac:dyDescent="0.25">
      <c r="A24" s="57" t="s">
        <v>743</v>
      </c>
      <c r="B24" s="17" t="s">
        <v>744</v>
      </c>
      <c r="C24" s="17" t="s">
        <v>128</v>
      </c>
      <c r="D24" s="6">
        <v>5000000</v>
      </c>
      <c r="E24" s="7">
        <v>5143.05</v>
      </c>
      <c r="F24" s="8">
        <v>5.6300000000000003E-2</v>
      </c>
      <c r="G24" s="58">
        <v>7.5324409462000003E-2</v>
      </c>
    </row>
    <row r="25" spans="1:7" x14ac:dyDescent="0.25">
      <c r="A25" s="57" t="s">
        <v>745</v>
      </c>
      <c r="B25" s="17" t="s">
        <v>746</v>
      </c>
      <c r="C25" s="17" t="s">
        <v>128</v>
      </c>
      <c r="D25" s="6">
        <v>4323700</v>
      </c>
      <c r="E25" s="7">
        <v>4441.5200000000004</v>
      </c>
      <c r="F25" s="8">
        <v>4.8599999999999997E-2</v>
      </c>
      <c r="G25" s="58">
        <v>7.5457146806000006E-2</v>
      </c>
    </row>
    <row r="26" spans="1:7" x14ac:dyDescent="0.25">
      <c r="A26" s="57" t="s">
        <v>747</v>
      </c>
      <c r="B26" s="17" t="s">
        <v>748</v>
      </c>
      <c r="C26" s="17" t="s">
        <v>128</v>
      </c>
      <c r="D26" s="6">
        <v>3107800</v>
      </c>
      <c r="E26" s="7">
        <v>3187.52</v>
      </c>
      <c r="F26" s="8">
        <v>3.49E-2</v>
      </c>
      <c r="G26" s="58">
        <v>7.5389740100000005E-2</v>
      </c>
    </row>
    <row r="27" spans="1:7" x14ac:dyDescent="0.25">
      <c r="A27" s="57" t="s">
        <v>749</v>
      </c>
      <c r="B27" s="17" t="s">
        <v>750</v>
      </c>
      <c r="C27" s="17" t="s">
        <v>128</v>
      </c>
      <c r="D27" s="6">
        <v>3000000</v>
      </c>
      <c r="E27" s="7">
        <v>3105.5</v>
      </c>
      <c r="F27" s="8">
        <v>3.4000000000000002E-2</v>
      </c>
      <c r="G27" s="58">
        <v>7.5307817870000002E-2</v>
      </c>
    </row>
    <row r="28" spans="1:7" x14ac:dyDescent="0.25">
      <c r="A28" s="57" t="s">
        <v>751</v>
      </c>
      <c r="B28" s="17" t="s">
        <v>752</v>
      </c>
      <c r="C28" s="17" t="s">
        <v>128</v>
      </c>
      <c r="D28" s="6">
        <v>1000000</v>
      </c>
      <c r="E28" s="7">
        <v>1008.01</v>
      </c>
      <c r="F28" s="8">
        <v>1.0999999999999999E-2</v>
      </c>
      <c r="G28" s="58">
        <v>7.5083843905999995E-2</v>
      </c>
    </row>
    <row r="29" spans="1:7" x14ac:dyDescent="0.25">
      <c r="A29" s="57" t="s">
        <v>753</v>
      </c>
      <c r="B29" s="17" t="s">
        <v>754</v>
      </c>
      <c r="C29" s="17" t="s">
        <v>128</v>
      </c>
      <c r="D29" s="6">
        <v>500000</v>
      </c>
      <c r="E29" s="7">
        <v>522.66999999999996</v>
      </c>
      <c r="F29" s="8">
        <v>5.7000000000000002E-3</v>
      </c>
      <c r="G29" s="58">
        <v>7.5389740100000005E-2</v>
      </c>
    </row>
    <row r="30" spans="1:7" x14ac:dyDescent="0.25">
      <c r="A30" s="57" t="s">
        <v>755</v>
      </c>
      <c r="B30" s="17" t="s">
        <v>756</v>
      </c>
      <c r="C30" s="17" t="s">
        <v>128</v>
      </c>
      <c r="D30" s="6">
        <v>500000</v>
      </c>
      <c r="E30" s="7">
        <v>521.65</v>
      </c>
      <c r="F30" s="8">
        <v>5.7000000000000002E-3</v>
      </c>
      <c r="G30" s="58">
        <v>7.5307817870000002E-2</v>
      </c>
    </row>
    <row r="31" spans="1:7" x14ac:dyDescent="0.25">
      <c r="A31" s="57" t="s">
        <v>757</v>
      </c>
      <c r="B31" s="17" t="s">
        <v>758</v>
      </c>
      <c r="C31" s="17" t="s">
        <v>128</v>
      </c>
      <c r="D31" s="6">
        <v>500000</v>
      </c>
      <c r="E31" s="7">
        <v>514.07000000000005</v>
      </c>
      <c r="F31" s="8">
        <v>5.5999999999999999E-3</v>
      </c>
      <c r="G31" s="58">
        <v>7.5099396900000004E-2</v>
      </c>
    </row>
    <row r="32" spans="1:7" x14ac:dyDescent="0.25">
      <c r="A32" s="59" t="s">
        <v>129</v>
      </c>
      <c r="B32" s="18"/>
      <c r="C32" s="18"/>
      <c r="D32" s="9"/>
      <c r="E32" s="20">
        <v>41320.5</v>
      </c>
      <c r="F32" s="21">
        <v>0.45240000000000002</v>
      </c>
      <c r="G32" s="60"/>
    </row>
    <row r="33" spans="1:7" x14ac:dyDescent="0.25">
      <c r="A33" s="57"/>
      <c r="B33" s="17"/>
      <c r="C33" s="17"/>
      <c r="D33" s="6"/>
      <c r="E33" s="7"/>
      <c r="F33" s="8"/>
      <c r="G33" s="58"/>
    </row>
    <row r="34" spans="1:7" x14ac:dyDescent="0.25">
      <c r="A34" s="57"/>
      <c r="B34" s="17"/>
      <c r="C34" s="17"/>
      <c r="D34" s="6"/>
      <c r="E34" s="7"/>
      <c r="F34" s="8"/>
      <c r="G34" s="58"/>
    </row>
    <row r="35" spans="1:7" x14ac:dyDescent="0.25">
      <c r="A35" s="59" t="s">
        <v>304</v>
      </c>
      <c r="B35" s="17"/>
      <c r="C35" s="17"/>
      <c r="D35" s="6"/>
      <c r="E35" s="7"/>
      <c r="F35" s="8"/>
      <c r="G35" s="58"/>
    </row>
    <row r="36" spans="1:7" x14ac:dyDescent="0.25">
      <c r="A36" s="59" t="s">
        <v>129</v>
      </c>
      <c r="B36" s="17"/>
      <c r="C36" s="17"/>
      <c r="D36" s="6"/>
      <c r="E36" s="22" t="s">
        <v>123</v>
      </c>
      <c r="F36" s="23" t="s">
        <v>123</v>
      </c>
      <c r="G36" s="58"/>
    </row>
    <row r="37" spans="1:7" x14ac:dyDescent="0.25">
      <c r="A37" s="57"/>
      <c r="B37" s="17"/>
      <c r="C37" s="17"/>
      <c r="D37" s="6"/>
      <c r="E37" s="7"/>
      <c r="F37" s="8"/>
      <c r="G37" s="58"/>
    </row>
    <row r="38" spans="1:7" x14ac:dyDescent="0.25">
      <c r="A38" s="59" t="s">
        <v>305</v>
      </c>
      <c r="B38" s="17"/>
      <c r="C38" s="17"/>
      <c r="D38" s="6"/>
      <c r="E38" s="7"/>
      <c r="F38" s="8"/>
      <c r="G38" s="58"/>
    </row>
    <row r="39" spans="1:7" x14ac:dyDescent="0.25">
      <c r="A39" s="59" t="s">
        <v>129</v>
      </c>
      <c r="B39" s="17"/>
      <c r="C39" s="17"/>
      <c r="D39" s="6"/>
      <c r="E39" s="22" t="s">
        <v>123</v>
      </c>
      <c r="F39" s="23" t="s">
        <v>123</v>
      </c>
      <c r="G39" s="58"/>
    </row>
    <row r="40" spans="1:7" x14ac:dyDescent="0.25">
      <c r="A40" s="57"/>
      <c r="B40" s="17"/>
      <c r="C40" s="17"/>
      <c r="D40" s="6"/>
      <c r="E40" s="7"/>
      <c r="F40" s="8"/>
      <c r="G40" s="58"/>
    </row>
    <row r="41" spans="1:7" x14ac:dyDescent="0.25">
      <c r="A41" s="61" t="s">
        <v>165</v>
      </c>
      <c r="B41" s="40"/>
      <c r="C41" s="40"/>
      <c r="D41" s="41"/>
      <c r="E41" s="20">
        <v>88647.65</v>
      </c>
      <c r="F41" s="21">
        <v>0.97070000000000001</v>
      </c>
      <c r="G41" s="60"/>
    </row>
    <row r="42" spans="1:7" x14ac:dyDescent="0.25">
      <c r="A42" s="57"/>
      <c r="B42" s="17"/>
      <c r="C42" s="17"/>
      <c r="D42" s="6"/>
      <c r="E42" s="7"/>
      <c r="F42" s="8"/>
      <c r="G42" s="58"/>
    </row>
    <row r="43" spans="1:7" x14ac:dyDescent="0.25">
      <c r="A43" s="57"/>
      <c r="B43" s="17"/>
      <c r="C43" s="17"/>
      <c r="D43" s="6"/>
      <c r="E43" s="7"/>
      <c r="F43" s="8"/>
      <c r="G43" s="58"/>
    </row>
    <row r="44" spans="1:7" x14ac:dyDescent="0.25">
      <c r="A44" s="59" t="s">
        <v>169</v>
      </c>
      <c r="B44" s="17"/>
      <c r="C44" s="17"/>
      <c r="D44" s="6"/>
      <c r="E44" s="7"/>
      <c r="F44" s="8"/>
      <c r="G44" s="58"/>
    </row>
    <row r="45" spans="1:7" x14ac:dyDescent="0.25">
      <c r="A45" s="57" t="s">
        <v>170</v>
      </c>
      <c r="B45" s="17"/>
      <c r="C45" s="17"/>
      <c r="D45" s="6"/>
      <c r="E45" s="7">
        <v>771.26</v>
      </c>
      <c r="F45" s="8">
        <v>8.3999999999999995E-3</v>
      </c>
      <c r="G45" s="58">
        <v>7.0182999999999995E-2</v>
      </c>
    </row>
    <row r="46" spans="1:7" x14ac:dyDescent="0.25">
      <c r="A46" s="59" t="s">
        <v>129</v>
      </c>
      <c r="B46" s="18"/>
      <c r="C46" s="18"/>
      <c r="D46" s="9"/>
      <c r="E46" s="20">
        <v>771.26</v>
      </c>
      <c r="F46" s="21">
        <v>8.3999999999999995E-3</v>
      </c>
      <c r="G46" s="60"/>
    </row>
    <row r="47" spans="1:7" x14ac:dyDescent="0.25">
      <c r="A47" s="57"/>
      <c r="B47" s="17"/>
      <c r="C47" s="17"/>
      <c r="D47" s="6"/>
      <c r="E47" s="7"/>
      <c r="F47" s="8"/>
      <c r="G47" s="58"/>
    </row>
    <row r="48" spans="1:7" x14ac:dyDescent="0.25">
      <c r="A48" s="61" t="s">
        <v>165</v>
      </c>
      <c r="B48" s="40"/>
      <c r="C48" s="40"/>
      <c r="D48" s="41"/>
      <c r="E48" s="20">
        <v>771.26</v>
      </c>
      <c r="F48" s="21">
        <v>8.3999999999999995E-3</v>
      </c>
      <c r="G48" s="60"/>
    </row>
    <row r="49" spans="1:7" x14ac:dyDescent="0.25">
      <c r="A49" s="57" t="s">
        <v>171</v>
      </c>
      <c r="B49" s="17"/>
      <c r="C49" s="17"/>
      <c r="D49" s="6"/>
      <c r="E49" s="7">
        <v>1909.6100776999999</v>
      </c>
      <c r="F49" s="8">
        <v>2.0913000000000001E-2</v>
      </c>
      <c r="G49" s="58"/>
    </row>
    <row r="50" spans="1:7" x14ac:dyDescent="0.25">
      <c r="A50" s="57" t="s">
        <v>173</v>
      </c>
      <c r="B50" s="17"/>
      <c r="C50" s="17"/>
      <c r="D50" s="6"/>
      <c r="E50" s="11">
        <v>-17.930077699999998</v>
      </c>
      <c r="F50" s="12">
        <v>-1.2999999999999999E-5</v>
      </c>
      <c r="G50" s="58">
        <v>7.0182999999999995E-2</v>
      </c>
    </row>
    <row r="51" spans="1:7" x14ac:dyDescent="0.25">
      <c r="A51" s="62" t="s">
        <v>174</v>
      </c>
      <c r="B51" s="19"/>
      <c r="C51" s="19"/>
      <c r="D51" s="13"/>
      <c r="E51" s="14">
        <v>91310.59</v>
      </c>
      <c r="F51" s="15">
        <v>1</v>
      </c>
      <c r="G51" s="63"/>
    </row>
    <row r="52" spans="1:7" x14ac:dyDescent="0.25">
      <c r="A52" s="48"/>
      <c r="G52" s="49"/>
    </row>
    <row r="53" spans="1:7" x14ac:dyDescent="0.25">
      <c r="A53" s="48" t="s">
        <v>178</v>
      </c>
      <c r="G53" s="49"/>
    </row>
    <row r="54" spans="1:7" ht="60" customHeight="1" x14ac:dyDescent="0.25">
      <c r="A54" s="64" t="s">
        <v>179</v>
      </c>
      <c r="B54" s="34" t="s">
        <v>759</v>
      </c>
      <c r="G54" s="49"/>
    </row>
    <row r="55" spans="1:7" ht="45" customHeight="1" x14ac:dyDescent="0.25">
      <c r="A55" s="64" t="s">
        <v>181</v>
      </c>
      <c r="B55" s="34" t="s">
        <v>760</v>
      </c>
      <c r="G55" s="49"/>
    </row>
    <row r="56" spans="1:7" x14ac:dyDescent="0.25">
      <c r="A56" s="64"/>
      <c r="B56" s="33"/>
      <c r="G56" s="49"/>
    </row>
    <row r="57" spans="1:7" x14ac:dyDescent="0.25">
      <c r="A57" s="64" t="s">
        <v>183</v>
      </c>
      <c r="B57" s="35">
        <v>7.3684340545447133</v>
      </c>
      <c r="G57" s="49"/>
    </row>
    <row r="58" spans="1:7" x14ac:dyDescent="0.25">
      <c r="A58" s="64"/>
      <c r="B58" s="33"/>
      <c r="G58" s="49"/>
    </row>
    <row r="59" spans="1:7" x14ac:dyDescent="0.25">
      <c r="A59" s="64" t="s">
        <v>184</v>
      </c>
      <c r="B59" s="36">
        <v>8.1044</v>
      </c>
      <c r="G59" s="49"/>
    </row>
    <row r="60" spans="1:7" x14ac:dyDescent="0.25">
      <c r="A60" s="64" t="s">
        <v>185</v>
      </c>
      <c r="B60" s="36">
        <v>12.41402877307943</v>
      </c>
      <c r="G60" s="49"/>
    </row>
    <row r="61" spans="1:7" x14ac:dyDescent="0.25">
      <c r="A61" s="64"/>
      <c r="B61" s="33"/>
      <c r="G61" s="49"/>
    </row>
    <row r="62" spans="1:7" x14ac:dyDescent="0.25">
      <c r="A62" s="64" t="s">
        <v>186</v>
      </c>
      <c r="B62" s="37">
        <v>45382</v>
      </c>
      <c r="G62" s="49"/>
    </row>
    <row r="63" spans="1:7" x14ac:dyDescent="0.25">
      <c r="A63" s="48"/>
      <c r="G63" s="49"/>
    </row>
    <row r="64" spans="1:7" x14ac:dyDescent="0.25">
      <c r="A64" s="46" t="s">
        <v>187</v>
      </c>
      <c r="G64" s="49"/>
    </row>
    <row r="65" spans="1:7" x14ac:dyDescent="0.25">
      <c r="A65" s="65" t="s">
        <v>188</v>
      </c>
      <c r="B65" s="66" t="s">
        <v>123</v>
      </c>
      <c r="G65" s="49"/>
    </row>
    <row r="66" spans="1:7" x14ac:dyDescent="0.25">
      <c r="A66" s="48" t="s">
        <v>189</v>
      </c>
      <c r="G66" s="49"/>
    </row>
    <row r="67" spans="1:7" x14ac:dyDescent="0.25">
      <c r="A67" s="48" t="s">
        <v>190</v>
      </c>
      <c r="B67" s="66" t="s">
        <v>191</v>
      </c>
      <c r="C67" s="66" t="s">
        <v>191</v>
      </c>
      <c r="G67" s="49"/>
    </row>
    <row r="68" spans="1:7" x14ac:dyDescent="0.25">
      <c r="A68" s="48"/>
      <c r="B68" s="28">
        <v>45198</v>
      </c>
      <c r="C68" s="28">
        <v>45382</v>
      </c>
      <c r="G68" s="49"/>
    </row>
    <row r="69" spans="1:7" x14ac:dyDescent="0.25">
      <c r="A69" s="48" t="s">
        <v>707</v>
      </c>
      <c r="B69">
        <v>10.934799999999999</v>
      </c>
      <c r="C69">
        <v>11.4764</v>
      </c>
      <c r="E69" s="2"/>
      <c r="G69" s="68"/>
    </row>
    <row r="70" spans="1:7" x14ac:dyDescent="0.25">
      <c r="A70" s="48" t="s">
        <v>196</v>
      </c>
      <c r="B70">
        <v>10.934699999999999</v>
      </c>
      <c r="C70">
        <v>11.4763</v>
      </c>
      <c r="E70" s="2"/>
      <c r="G70" s="68"/>
    </row>
    <row r="71" spans="1:7" x14ac:dyDescent="0.25">
      <c r="A71" s="48" t="s">
        <v>708</v>
      </c>
      <c r="B71">
        <v>10.9049</v>
      </c>
      <c r="C71">
        <v>11.430199999999999</v>
      </c>
      <c r="E71" s="2"/>
      <c r="G71" s="68"/>
    </row>
    <row r="72" spans="1:7" x14ac:dyDescent="0.25">
      <c r="A72" s="48" t="s">
        <v>670</v>
      </c>
      <c r="B72">
        <v>10.9049</v>
      </c>
      <c r="C72">
        <v>11.430099999999999</v>
      </c>
      <c r="E72" s="2"/>
      <c r="G72" s="68"/>
    </row>
    <row r="73" spans="1:7" x14ac:dyDescent="0.25">
      <c r="A73" s="48"/>
      <c r="E73" s="2"/>
      <c r="G73" s="68"/>
    </row>
    <row r="74" spans="1:7" x14ac:dyDescent="0.25">
      <c r="A74" s="47" t="s">
        <v>205</v>
      </c>
      <c r="E74" s="2"/>
      <c r="G74" s="68"/>
    </row>
    <row r="75" spans="1:7" x14ac:dyDescent="0.25">
      <c r="A75" s="48"/>
      <c r="E75" s="2"/>
      <c r="G75" s="68"/>
    </row>
    <row r="76" spans="1:7" x14ac:dyDescent="0.25">
      <c r="A76" s="48" t="s">
        <v>207</v>
      </c>
      <c r="B76" s="66" t="s">
        <v>123</v>
      </c>
      <c r="G76" s="49"/>
    </row>
    <row r="77" spans="1:7" x14ac:dyDescent="0.25">
      <c r="A77" s="48" t="s">
        <v>208</v>
      </c>
      <c r="B77" s="66" t="s">
        <v>123</v>
      </c>
      <c r="G77" s="49"/>
    </row>
    <row r="78" spans="1:7" x14ac:dyDescent="0.25">
      <c r="A78" s="65" t="s">
        <v>209</v>
      </c>
      <c r="B78" s="66" t="s">
        <v>123</v>
      </c>
      <c r="G78" s="49"/>
    </row>
    <row r="79" spans="1:7" x14ac:dyDescent="0.25">
      <c r="A79" s="65" t="s">
        <v>210</v>
      </c>
      <c r="B79" s="66" t="s">
        <v>123</v>
      </c>
      <c r="G79" s="49"/>
    </row>
    <row r="80" spans="1:7" x14ac:dyDescent="0.25">
      <c r="A80" s="48" t="s">
        <v>211</v>
      </c>
      <c r="B80" s="69">
        <f>B60</f>
        <v>12.41402877307943</v>
      </c>
      <c r="G80" s="49"/>
    </row>
    <row r="81" spans="1:7" ht="30" customHeight="1" x14ac:dyDescent="0.25">
      <c r="A81" s="65" t="s">
        <v>212</v>
      </c>
      <c r="B81" s="66" t="s">
        <v>123</v>
      </c>
      <c r="G81" s="49"/>
    </row>
    <row r="82" spans="1:7" ht="30" customHeight="1" x14ac:dyDescent="0.25">
      <c r="A82" s="65" t="s">
        <v>213</v>
      </c>
      <c r="B82" s="66" t="s">
        <v>123</v>
      </c>
      <c r="G82" s="49"/>
    </row>
    <row r="83" spans="1:7" ht="30" customHeight="1" x14ac:dyDescent="0.25">
      <c r="A83" s="65" t="s">
        <v>214</v>
      </c>
      <c r="B83" s="66" t="s">
        <v>123</v>
      </c>
      <c r="G83" s="49"/>
    </row>
    <row r="84" spans="1:7" x14ac:dyDescent="0.25">
      <c r="A84" s="48" t="s">
        <v>215</v>
      </c>
      <c r="B84" s="66" t="s">
        <v>123</v>
      </c>
      <c r="G84" s="49"/>
    </row>
    <row r="85" spans="1:7" x14ac:dyDescent="0.25">
      <c r="A85" s="48" t="s">
        <v>216</v>
      </c>
      <c r="B85" s="66" t="s">
        <v>123</v>
      </c>
      <c r="G85" s="49"/>
    </row>
    <row r="86" spans="1:7" ht="15.75" customHeight="1" thickBot="1" x14ac:dyDescent="0.3">
      <c r="A86" s="70"/>
      <c r="B86" s="71"/>
      <c r="C86" s="71"/>
      <c r="D86" s="71"/>
      <c r="E86" s="71"/>
      <c r="F86" s="71"/>
      <c r="G86" s="72"/>
    </row>
    <row r="88" spans="1:7" ht="69.95" customHeight="1" x14ac:dyDescent="0.25">
      <c r="A88" s="137" t="s">
        <v>217</v>
      </c>
      <c r="B88" s="137" t="s">
        <v>218</v>
      </c>
      <c r="C88" s="137" t="s">
        <v>5</v>
      </c>
      <c r="D88" s="137" t="s">
        <v>6</v>
      </c>
    </row>
    <row r="89" spans="1:7" ht="69.95" customHeight="1" x14ac:dyDescent="0.25">
      <c r="A89" s="137" t="s">
        <v>761</v>
      </c>
      <c r="B89" s="137"/>
      <c r="C89" s="137" t="s">
        <v>29</v>
      </c>
      <c r="D89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108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75.4257812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762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34.5" customHeight="1" x14ac:dyDescent="0.25">
      <c r="A4" s="144" t="s">
        <v>763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9" t="s">
        <v>122</v>
      </c>
      <c r="B9" s="17"/>
      <c r="C9" s="17"/>
      <c r="D9" s="6"/>
      <c r="E9" s="44" t="s">
        <v>123</v>
      </c>
      <c r="F9" s="45" t="s">
        <v>123</v>
      </c>
      <c r="G9" s="58"/>
    </row>
    <row r="10" spans="1:8" x14ac:dyDescent="0.25">
      <c r="A10" s="57"/>
      <c r="B10" s="17"/>
      <c r="C10" s="17"/>
      <c r="D10" s="6"/>
      <c r="E10" s="7"/>
      <c r="F10" s="8"/>
      <c r="G10" s="58"/>
    </row>
    <row r="11" spans="1:8" x14ac:dyDescent="0.25">
      <c r="A11" s="59" t="s">
        <v>221</v>
      </c>
      <c r="B11" s="17"/>
      <c r="C11" s="17"/>
      <c r="D11" s="6"/>
      <c r="E11" s="7"/>
      <c r="F11" s="8"/>
      <c r="G11" s="58"/>
    </row>
    <row r="12" spans="1:8" x14ac:dyDescent="0.25">
      <c r="A12" s="59" t="s">
        <v>222</v>
      </c>
      <c r="B12" s="17"/>
      <c r="C12" s="17"/>
      <c r="D12" s="6"/>
      <c r="E12" s="7"/>
      <c r="F12" s="8"/>
      <c r="G12" s="58"/>
    </row>
    <row r="13" spans="1:8" x14ac:dyDescent="0.25">
      <c r="A13" s="57" t="s">
        <v>764</v>
      </c>
      <c r="B13" s="17" t="s">
        <v>765</v>
      </c>
      <c r="C13" s="17" t="s">
        <v>228</v>
      </c>
      <c r="D13" s="6">
        <v>6000000</v>
      </c>
      <c r="E13" s="7">
        <v>5966.97</v>
      </c>
      <c r="F13" s="8">
        <v>7.0199999999999999E-2</v>
      </c>
      <c r="G13" s="58">
        <v>7.6700000000000004E-2</v>
      </c>
    </row>
    <row r="14" spans="1:8" x14ac:dyDescent="0.25">
      <c r="A14" s="57" t="s">
        <v>766</v>
      </c>
      <c r="B14" s="17" t="s">
        <v>767</v>
      </c>
      <c r="C14" s="17" t="s">
        <v>228</v>
      </c>
      <c r="D14" s="6">
        <v>6000000</v>
      </c>
      <c r="E14" s="7">
        <v>5846.96</v>
      </c>
      <c r="F14" s="8">
        <v>6.88E-2</v>
      </c>
      <c r="G14" s="58">
        <v>7.7520000000000006E-2</v>
      </c>
    </row>
    <row r="15" spans="1:8" x14ac:dyDescent="0.25">
      <c r="A15" s="57" t="s">
        <v>768</v>
      </c>
      <c r="B15" s="17" t="s">
        <v>769</v>
      </c>
      <c r="C15" s="17" t="s">
        <v>239</v>
      </c>
      <c r="D15" s="6">
        <v>5500000</v>
      </c>
      <c r="E15" s="7">
        <v>5461.73</v>
      </c>
      <c r="F15" s="8">
        <v>6.4199999999999993E-2</v>
      </c>
      <c r="G15" s="58">
        <v>7.7700000000000005E-2</v>
      </c>
    </row>
    <row r="16" spans="1:8" x14ac:dyDescent="0.25">
      <c r="A16" s="57" t="s">
        <v>770</v>
      </c>
      <c r="B16" s="17" t="s">
        <v>771</v>
      </c>
      <c r="C16" s="17" t="s">
        <v>228</v>
      </c>
      <c r="D16" s="6">
        <v>5000000</v>
      </c>
      <c r="E16" s="7">
        <v>5027.25</v>
      </c>
      <c r="F16" s="8">
        <v>5.91E-2</v>
      </c>
      <c r="G16" s="58">
        <v>7.6749999999999999E-2</v>
      </c>
    </row>
    <row r="17" spans="1:7" x14ac:dyDescent="0.25">
      <c r="A17" s="57" t="s">
        <v>772</v>
      </c>
      <c r="B17" s="17" t="s">
        <v>773</v>
      </c>
      <c r="C17" s="17" t="s">
        <v>228</v>
      </c>
      <c r="D17" s="6">
        <v>4000000</v>
      </c>
      <c r="E17" s="7">
        <v>3987.09</v>
      </c>
      <c r="F17" s="8">
        <v>4.6899999999999997E-2</v>
      </c>
      <c r="G17" s="58">
        <v>7.5949000000000003E-2</v>
      </c>
    </row>
    <row r="18" spans="1:7" x14ac:dyDescent="0.25">
      <c r="A18" s="57" t="s">
        <v>774</v>
      </c>
      <c r="B18" s="17" t="s">
        <v>775</v>
      </c>
      <c r="C18" s="17" t="s">
        <v>228</v>
      </c>
      <c r="D18" s="6">
        <v>4000000</v>
      </c>
      <c r="E18" s="7">
        <v>3936.58</v>
      </c>
      <c r="F18" s="8">
        <v>4.6300000000000001E-2</v>
      </c>
      <c r="G18" s="58">
        <v>7.6426999999999995E-2</v>
      </c>
    </row>
    <row r="19" spans="1:7" x14ac:dyDescent="0.25">
      <c r="A19" s="57" t="s">
        <v>776</v>
      </c>
      <c r="B19" s="17" t="s">
        <v>777</v>
      </c>
      <c r="C19" s="17" t="s">
        <v>239</v>
      </c>
      <c r="D19" s="6">
        <v>2500000</v>
      </c>
      <c r="E19" s="7">
        <v>2496.5700000000002</v>
      </c>
      <c r="F19" s="8">
        <v>2.9399999999999999E-2</v>
      </c>
      <c r="G19" s="58">
        <v>7.5499999999999998E-2</v>
      </c>
    </row>
    <row r="20" spans="1:7" x14ac:dyDescent="0.25">
      <c r="A20" s="57" t="s">
        <v>778</v>
      </c>
      <c r="B20" s="17" t="s">
        <v>779</v>
      </c>
      <c r="C20" s="17" t="s">
        <v>239</v>
      </c>
      <c r="D20" s="6">
        <v>2500000</v>
      </c>
      <c r="E20" s="7">
        <v>2478.65</v>
      </c>
      <c r="F20" s="8">
        <v>2.92E-2</v>
      </c>
      <c r="G20" s="58">
        <v>7.7799999999999994E-2</v>
      </c>
    </row>
    <row r="21" spans="1:7" x14ac:dyDescent="0.25">
      <c r="A21" s="57" t="s">
        <v>780</v>
      </c>
      <c r="B21" s="17" t="s">
        <v>781</v>
      </c>
      <c r="C21" s="17" t="s">
        <v>228</v>
      </c>
      <c r="D21" s="6">
        <v>2000000</v>
      </c>
      <c r="E21" s="7">
        <v>1988.41</v>
      </c>
      <c r="F21" s="8">
        <v>2.3400000000000001E-2</v>
      </c>
      <c r="G21" s="58">
        <v>7.6899999999999996E-2</v>
      </c>
    </row>
    <row r="22" spans="1:7" x14ac:dyDescent="0.25">
      <c r="A22" s="57" t="s">
        <v>782</v>
      </c>
      <c r="B22" s="17" t="s">
        <v>783</v>
      </c>
      <c r="C22" s="17" t="s">
        <v>228</v>
      </c>
      <c r="D22" s="6">
        <v>2000000</v>
      </c>
      <c r="E22" s="7">
        <v>1987.04</v>
      </c>
      <c r="F22" s="8">
        <v>2.3400000000000001E-2</v>
      </c>
      <c r="G22" s="58">
        <v>7.6148999999999994E-2</v>
      </c>
    </row>
    <row r="23" spans="1:7" x14ac:dyDescent="0.25">
      <c r="A23" s="57" t="s">
        <v>784</v>
      </c>
      <c r="B23" s="17" t="s">
        <v>785</v>
      </c>
      <c r="C23" s="17" t="s">
        <v>228</v>
      </c>
      <c r="D23" s="6">
        <v>1000000</v>
      </c>
      <c r="E23" s="7">
        <v>993.25</v>
      </c>
      <c r="F23" s="8">
        <v>1.17E-2</v>
      </c>
      <c r="G23" s="58">
        <v>7.7499999999999999E-2</v>
      </c>
    </row>
    <row r="24" spans="1:7" x14ac:dyDescent="0.25">
      <c r="A24" s="57" t="s">
        <v>786</v>
      </c>
      <c r="B24" s="17" t="s">
        <v>787</v>
      </c>
      <c r="C24" s="17" t="s">
        <v>228</v>
      </c>
      <c r="D24" s="6">
        <v>500000</v>
      </c>
      <c r="E24" s="7">
        <v>506.14</v>
      </c>
      <c r="F24" s="8">
        <v>6.0000000000000001E-3</v>
      </c>
      <c r="G24" s="58">
        <v>7.6499999999999999E-2</v>
      </c>
    </row>
    <row r="25" spans="1:7" x14ac:dyDescent="0.25">
      <c r="A25" s="57" t="s">
        <v>788</v>
      </c>
      <c r="B25" s="17" t="s">
        <v>789</v>
      </c>
      <c r="C25" s="17" t="s">
        <v>228</v>
      </c>
      <c r="D25" s="6">
        <v>500000</v>
      </c>
      <c r="E25" s="7">
        <v>504.36</v>
      </c>
      <c r="F25" s="8">
        <v>5.8999999999999999E-3</v>
      </c>
      <c r="G25" s="58">
        <v>7.5450000000000003E-2</v>
      </c>
    </row>
    <row r="26" spans="1:7" x14ac:dyDescent="0.25">
      <c r="A26" s="57" t="s">
        <v>790</v>
      </c>
      <c r="B26" s="17" t="s">
        <v>791</v>
      </c>
      <c r="C26" s="17" t="s">
        <v>239</v>
      </c>
      <c r="D26" s="6">
        <v>500000</v>
      </c>
      <c r="E26" s="7">
        <v>496</v>
      </c>
      <c r="F26" s="8">
        <v>5.7999999999999996E-3</v>
      </c>
      <c r="G26" s="58">
        <v>7.7700000000000005E-2</v>
      </c>
    </row>
    <row r="27" spans="1:7" x14ac:dyDescent="0.25">
      <c r="A27" s="57" t="s">
        <v>792</v>
      </c>
      <c r="B27" s="17" t="s">
        <v>793</v>
      </c>
      <c r="C27" s="17" t="s">
        <v>228</v>
      </c>
      <c r="D27" s="6">
        <v>500000</v>
      </c>
      <c r="E27" s="7">
        <v>491.22</v>
      </c>
      <c r="F27" s="8">
        <v>5.7999999999999996E-3</v>
      </c>
      <c r="G27" s="58">
        <v>7.5899999999999995E-2</v>
      </c>
    </row>
    <row r="28" spans="1:7" x14ac:dyDescent="0.25">
      <c r="A28" s="59" t="s">
        <v>129</v>
      </c>
      <c r="B28" s="18"/>
      <c r="C28" s="18"/>
      <c r="D28" s="9"/>
      <c r="E28" s="20">
        <v>42168.22</v>
      </c>
      <c r="F28" s="21">
        <v>0.49609999999999999</v>
      </c>
      <c r="G28" s="60"/>
    </row>
    <row r="29" spans="1:7" x14ac:dyDescent="0.25">
      <c r="A29" s="59" t="s">
        <v>692</v>
      </c>
      <c r="B29" s="17"/>
      <c r="C29" s="17"/>
      <c r="D29" s="6"/>
      <c r="E29" s="7"/>
      <c r="F29" s="8"/>
      <c r="G29" s="58"/>
    </row>
    <row r="30" spans="1:7" x14ac:dyDescent="0.25">
      <c r="A30" s="57" t="s">
        <v>794</v>
      </c>
      <c r="B30" s="17" t="s">
        <v>795</v>
      </c>
      <c r="C30" s="17" t="s">
        <v>128</v>
      </c>
      <c r="D30" s="6">
        <v>7000000</v>
      </c>
      <c r="E30" s="7">
        <v>7067.26</v>
      </c>
      <c r="F30" s="8">
        <v>8.3099999999999993E-2</v>
      </c>
      <c r="G30" s="58">
        <v>7.4271097369999997E-2</v>
      </c>
    </row>
    <row r="31" spans="1:7" x14ac:dyDescent="0.25">
      <c r="A31" s="57" t="s">
        <v>796</v>
      </c>
      <c r="B31" s="17" t="s">
        <v>797</v>
      </c>
      <c r="C31" s="17" t="s">
        <v>128</v>
      </c>
      <c r="D31" s="6">
        <v>5000000</v>
      </c>
      <c r="E31" s="7">
        <v>5049.59</v>
      </c>
      <c r="F31" s="8">
        <v>5.9400000000000001E-2</v>
      </c>
      <c r="G31" s="58">
        <v>7.4609013321999998E-2</v>
      </c>
    </row>
    <row r="32" spans="1:7" x14ac:dyDescent="0.25">
      <c r="A32" s="57" t="s">
        <v>798</v>
      </c>
      <c r="B32" s="17" t="s">
        <v>799</v>
      </c>
      <c r="C32" s="17" t="s">
        <v>128</v>
      </c>
      <c r="D32" s="6">
        <v>2500000</v>
      </c>
      <c r="E32" s="7">
        <v>2530.1</v>
      </c>
      <c r="F32" s="8">
        <v>2.98E-2</v>
      </c>
      <c r="G32" s="58">
        <v>7.4626636164000004E-2</v>
      </c>
    </row>
    <row r="33" spans="1:7" x14ac:dyDescent="0.25">
      <c r="A33" s="57" t="s">
        <v>800</v>
      </c>
      <c r="B33" s="17" t="s">
        <v>801</v>
      </c>
      <c r="C33" s="17" t="s">
        <v>128</v>
      </c>
      <c r="D33" s="6">
        <v>2500000</v>
      </c>
      <c r="E33" s="7">
        <v>2529.6</v>
      </c>
      <c r="F33" s="8">
        <v>2.98E-2</v>
      </c>
      <c r="G33" s="58">
        <v>7.4649442408999997E-2</v>
      </c>
    </row>
    <row r="34" spans="1:7" x14ac:dyDescent="0.25">
      <c r="A34" s="57" t="s">
        <v>802</v>
      </c>
      <c r="B34" s="17" t="s">
        <v>803</v>
      </c>
      <c r="C34" s="17" t="s">
        <v>128</v>
      </c>
      <c r="D34" s="6">
        <v>2500000</v>
      </c>
      <c r="E34" s="7">
        <v>2528.25</v>
      </c>
      <c r="F34" s="8">
        <v>2.9700000000000001E-2</v>
      </c>
      <c r="G34" s="58">
        <v>7.5134650769E-2</v>
      </c>
    </row>
    <row r="35" spans="1:7" x14ac:dyDescent="0.25">
      <c r="A35" s="57" t="s">
        <v>804</v>
      </c>
      <c r="B35" s="17" t="s">
        <v>805</v>
      </c>
      <c r="C35" s="17" t="s">
        <v>128</v>
      </c>
      <c r="D35" s="6">
        <v>2500000</v>
      </c>
      <c r="E35" s="7">
        <v>2525.2199999999998</v>
      </c>
      <c r="F35" s="8">
        <v>2.9700000000000001E-2</v>
      </c>
      <c r="G35" s="58">
        <v>7.4560292099999995E-2</v>
      </c>
    </row>
    <row r="36" spans="1:7" x14ac:dyDescent="0.25">
      <c r="A36" s="57" t="s">
        <v>806</v>
      </c>
      <c r="B36" s="17" t="s">
        <v>807</v>
      </c>
      <c r="C36" s="17" t="s">
        <v>128</v>
      </c>
      <c r="D36" s="6">
        <v>2500000</v>
      </c>
      <c r="E36" s="7">
        <v>2524.21</v>
      </c>
      <c r="F36" s="8">
        <v>2.9700000000000001E-2</v>
      </c>
      <c r="G36" s="58">
        <v>7.4557182272000005E-2</v>
      </c>
    </row>
    <row r="37" spans="1:7" x14ac:dyDescent="0.25">
      <c r="A37" s="57" t="s">
        <v>808</v>
      </c>
      <c r="B37" s="17" t="s">
        <v>809</v>
      </c>
      <c r="C37" s="17" t="s">
        <v>128</v>
      </c>
      <c r="D37" s="6">
        <v>2500000</v>
      </c>
      <c r="E37" s="7">
        <v>2514.85</v>
      </c>
      <c r="F37" s="8">
        <v>2.9600000000000001E-2</v>
      </c>
      <c r="G37" s="58">
        <v>7.4505352472000005E-2</v>
      </c>
    </row>
    <row r="38" spans="1:7" x14ac:dyDescent="0.25">
      <c r="A38" s="57" t="s">
        <v>810</v>
      </c>
      <c r="B38" s="17" t="s">
        <v>811</v>
      </c>
      <c r="C38" s="17" t="s">
        <v>128</v>
      </c>
      <c r="D38" s="6">
        <v>2000000</v>
      </c>
      <c r="E38" s="7">
        <v>2020.29</v>
      </c>
      <c r="F38" s="8">
        <v>2.3800000000000002E-2</v>
      </c>
      <c r="G38" s="58">
        <v>7.4408952368999998E-2</v>
      </c>
    </row>
    <row r="39" spans="1:7" x14ac:dyDescent="0.25">
      <c r="A39" s="57" t="s">
        <v>812</v>
      </c>
      <c r="B39" s="17" t="s">
        <v>813</v>
      </c>
      <c r="C39" s="17" t="s">
        <v>128</v>
      </c>
      <c r="D39" s="6">
        <v>2000000</v>
      </c>
      <c r="E39" s="7">
        <v>2018.14</v>
      </c>
      <c r="F39" s="8">
        <v>2.3699999999999999E-2</v>
      </c>
      <c r="G39" s="58">
        <v>7.4557182272000005E-2</v>
      </c>
    </row>
    <row r="40" spans="1:7" x14ac:dyDescent="0.25">
      <c r="A40" s="57" t="s">
        <v>814</v>
      </c>
      <c r="B40" s="17" t="s">
        <v>815</v>
      </c>
      <c r="C40" s="17" t="s">
        <v>128</v>
      </c>
      <c r="D40" s="6">
        <v>1000000</v>
      </c>
      <c r="E40" s="7">
        <v>1012.36</v>
      </c>
      <c r="F40" s="8">
        <v>1.1900000000000001E-2</v>
      </c>
      <c r="G40" s="58">
        <v>7.4569621609999998E-2</v>
      </c>
    </row>
    <row r="41" spans="1:7" x14ac:dyDescent="0.25">
      <c r="A41" s="57" t="s">
        <v>816</v>
      </c>
      <c r="B41" s="17" t="s">
        <v>817</v>
      </c>
      <c r="C41" s="17" t="s">
        <v>128</v>
      </c>
      <c r="D41" s="6">
        <v>1000000</v>
      </c>
      <c r="E41" s="7">
        <v>1011.37</v>
      </c>
      <c r="F41" s="8">
        <v>1.1900000000000001E-2</v>
      </c>
      <c r="G41" s="58">
        <v>7.4660845621999997E-2</v>
      </c>
    </row>
    <row r="42" spans="1:7" x14ac:dyDescent="0.25">
      <c r="A42" s="57" t="s">
        <v>818</v>
      </c>
      <c r="B42" s="17" t="s">
        <v>819</v>
      </c>
      <c r="C42" s="17" t="s">
        <v>128</v>
      </c>
      <c r="D42" s="6">
        <v>1000000</v>
      </c>
      <c r="E42" s="7">
        <v>1010.46</v>
      </c>
      <c r="F42" s="8">
        <v>1.1900000000000001E-2</v>
      </c>
      <c r="G42" s="58">
        <v>7.4356089631999994E-2</v>
      </c>
    </row>
    <row r="43" spans="1:7" x14ac:dyDescent="0.25">
      <c r="A43" s="57" t="s">
        <v>820</v>
      </c>
      <c r="B43" s="17" t="s">
        <v>821</v>
      </c>
      <c r="C43" s="17" t="s">
        <v>128</v>
      </c>
      <c r="D43" s="6">
        <v>1000000</v>
      </c>
      <c r="E43" s="7">
        <v>1009.57</v>
      </c>
      <c r="F43" s="8">
        <v>1.1900000000000001E-2</v>
      </c>
      <c r="G43" s="58">
        <v>7.4536450202000004E-2</v>
      </c>
    </row>
    <row r="44" spans="1:7" x14ac:dyDescent="0.25">
      <c r="A44" s="57" t="s">
        <v>822</v>
      </c>
      <c r="B44" s="17" t="s">
        <v>823</v>
      </c>
      <c r="C44" s="17" t="s">
        <v>128</v>
      </c>
      <c r="D44" s="6">
        <v>1000000</v>
      </c>
      <c r="E44" s="7">
        <v>1009.35</v>
      </c>
      <c r="F44" s="8">
        <v>1.1900000000000001E-2</v>
      </c>
      <c r="G44" s="58">
        <v>7.4407915832000002E-2</v>
      </c>
    </row>
    <row r="45" spans="1:7" x14ac:dyDescent="0.25">
      <c r="A45" s="57" t="s">
        <v>824</v>
      </c>
      <c r="B45" s="17" t="s">
        <v>825</v>
      </c>
      <c r="C45" s="17" t="s">
        <v>128</v>
      </c>
      <c r="D45" s="6">
        <v>1000000</v>
      </c>
      <c r="E45" s="7">
        <v>985.92</v>
      </c>
      <c r="F45" s="8">
        <v>1.1599999999999999E-2</v>
      </c>
      <c r="G45" s="58">
        <v>7.4090759071999995E-2</v>
      </c>
    </row>
    <row r="46" spans="1:7" x14ac:dyDescent="0.25">
      <c r="A46" s="57" t="s">
        <v>826</v>
      </c>
      <c r="B46" s="17" t="s">
        <v>827</v>
      </c>
      <c r="C46" s="17" t="s">
        <v>128</v>
      </c>
      <c r="D46" s="6">
        <v>500000</v>
      </c>
      <c r="E46" s="7">
        <v>505.88</v>
      </c>
      <c r="F46" s="8">
        <v>6.0000000000000001E-3</v>
      </c>
      <c r="G46" s="58">
        <v>7.4649442408999997E-2</v>
      </c>
    </row>
    <row r="47" spans="1:7" x14ac:dyDescent="0.25">
      <c r="A47" s="57" t="s">
        <v>828</v>
      </c>
      <c r="B47" s="17" t="s">
        <v>829</v>
      </c>
      <c r="C47" s="17" t="s">
        <v>128</v>
      </c>
      <c r="D47" s="6">
        <v>500000</v>
      </c>
      <c r="E47" s="7">
        <v>505.81</v>
      </c>
      <c r="F47" s="8">
        <v>6.0000000000000001E-3</v>
      </c>
      <c r="G47" s="58">
        <v>7.4660845621999997E-2</v>
      </c>
    </row>
    <row r="48" spans="1:7" x14ac:dyDescent="0.25">
      <c r="A48" s="57" t="s">
        <v>830</v>
      </c>
      <c r="B48" s="17" t="s">
        <v>831</v>
      </c>
      <c r="C48" s="17" t="s">
        <v>128</v>
      </c>
      <c r="D48" s="6">
        <v>500000</v>
      </c>
      <c r="E48" s="7">
        <v>505.12</v>
      </c>
      <c r="F48" s="8">
        <v>5.8999999999999999E-3</v>
      </c>
      <c r="G48" s="58">
        <v>7.4271097369999997E-2</v>
      </c>
    </row>
    <row r="49" spans="1:7" x14ac:dyDescent="0.25">
      <c r="A49" s="59" t="s">
        <v>129</v>
      </c>
      <c r="B49" s="18"/>
      <c r="C49" s="18"/>
      <c r="D49" s="9"/>
      <c r="E49" s="20">
        <v>38863.35</v>
      </c>
      <c r="F49" s="21">
        <v>0.45729999999999998</v>
      </c>
      <c r="G49" s="60"/>
    </row>
    <row r="50" spans="1:7" x14ac:dyDescent="0.25">
      <c r="A50" s="57"/>
      <c r="B50" s="17"/>
      <c r="C50" s="17"/>
      <c r="D50" s="6"/>
      <c r="E50" s="7"/>
      <c r="F50" s="8"/>
      <c r="G50" s="58"/>
    </row>
    <row r="51" spans="1:7" x14ac:dyDescent="0.25">
      <c r="A51" s="57"/>
      <c r="B51" s="17"/>
      <c r="C51" s="17"/>
      <c r="D51" s="6"/>
      <c r="E51" s="7"/>
      <c r="F51" s="8"/>
      <c r="G51" s="58"/>
    </row>
    <row r="52" spans="1:7" x14ac:dyDescent="0.25">
      <c r="A52" s="59" t="s">
        <v>304</v>
      </c>
      <c r="B52" s="17"/>
      <c r="C52" s="17"/>
      <c r="D52" s="6"/>
      <c r="E52" s="7"/>
      <c r="F52" s="8"/>
      <c r="G52" s="58"/>
    </row>
    <row r="53" spans="1:7" x14ac:dyDescent="0.25">
      <c r="A53" s="59" t="s">
        <v>129</v>
      </c>
      <c r="B53" s="17"/>
      <c r="C53" s="17"/>
      <c r="D53" s="6"/>
      <c r="E53" s="22" t="s">
        <v>123</v>
      </c>
      <c r="F53" s="23" t="s">
        <v>123</v>
      </c>
      <c r="G53" s="58"/>
    </row>
    <row r="54" spans="1:7" x14ac:dyDescent="0.25">
      <c r="A54" s="57"/>
      <c r="B54" s="17"/>
      <c r="C54" s="17"/>
      <c r="D54" s="6"/>
      <c r="E54" s="7"/>
      <c r="F54" s="8"/>
      <c r="G54" s="58"/>
    </row>
    <row r="55" spans="1:7" x14ac:dyDescent="0.25">
      <c r="A55" s="59" t="s">
        <v>305</v>
      </c>
      <c r="B55" s="17"/>
      <c r="C55" s="17"/>
      <c r="D55" s="6"/>
      <c r="E55" s="7"/>
      <c r="F55" s="8"/>
      <c r="G55" s="58"/>
    </row>
    <row r="56" spans="1:7" x14ac:dyDescent="0.25">
      <c r="A56" s="59" t="s">
        <v>129</v>
      </c>
      <c r="B56" s="17"/>
      <c r="C56" s="17"/>
      <c r="D56" s="6"/>
      <c r="E56" s="22" t="s">
        <v>123</v>
      </c>
      <c r="F56" s="23" t="s">
        <v>123</v>
      </c>
      <c r="G56" s="58"/>
    </row>
    <row r="57" spans="1:7" x14ac:dyDescent="0.25">
      <c r="A57" s="57"/>
      <c r="B57" s="17"/>
      <c r="C57" s="17"/>
      <c r="D57" s="6"/>
      <c r="E57" s="7"/>
      <c r="F57" s="8"/>
      <c r="G57" s="58"/>
    </row>
    <row r="58" spans="1:7" x14ac:dyDescent="0.25">
      <c r="A58" s="61" t="s">
        <v>165</v>
      </c>
      <c r="B58" s="40"/>
      <c r="C58" s="40"/>
      <c r="D58" s="41"/>
      <c r="E58" s="20">
        <v>81031.570000000007</v>
      </c>
      <c r="F58" s="21">
        <v>0.95340000000000003</v>
      </c>
      <c r="G58" s="60"/>
    </row>
    <row r="59" spans="1:7" x14ac:dyDescent="0.25">
      <c r="A59" s="57"/>
      <c r="B59" s="17"/>
      <c r="C59" s="17"/>
      <c r="D59" s="6"/>
      <c r="E59" s="7"/>
      <c r="F59" s="8"/>
      <c r="G59" s="58"/>
    </row>
    <row r="60" spans="1:7" x14ac:dyDescent="0.25">
      <c r="A60" s="57"/>
      <c r="B60" s="17"/>
      <c r="C60" s="17"/>
      <c r="D60" s="6"/>
      <c r="E60" s="7"/>
      <c r="F60" s="8"/>
      <c r="G60" s="58"/>
    </row>
    <row r="61" spans="1:7" x14ac:dyDescent="0.25">
      <c r="A61" s="59" t="s">
        <v>169</v>
      </c>
      <c r="B61" s="17"/>
      <c r="C61" s="17"/>
      <c r="D61" s="6"/>
      <c r="E61" s="7"/>
      <c r="F61" s="8"/>
      <c r="G61" s="58"/>
    </row>
    <row r="62" spans="1:7" x14ac:dyDescent="0.25">
      <c r="A62" s="57" t="s">
        <v>170</v>
      </c>
      <c r="B62" s="17"/>
      <c r="C62" s="17"/>
      <c r="D62" s="6"/>
      <c r="E62" s="7">
        <v>1023.02</v>
      </c>
      <c r="F62" s="8">
        <v>1.2E-2</v>
      </c>
      <c r="G62" s="58">
        <v>7.0182999999999995E-2</v>
      </c>
    </row>
    <row r="63" spans="1:7" x14ac:dyDescent="0.25">
      <c r="A63" s="59" t="s">
        <v>129</v>
      </c>
      <c r="B63" s="18"/>
      <c r="C63" s="18"/>
      <c r="D63" s="9"/>
      <c r="E63" s="20">
        <v>1023.02</v>
      </c>
      <c r="F63" s="21">
        <v>1.2E-2</v>
      </c>
      <c r="G63" s="60"/>
    </row>
    <row r="64" spans="1:7" x14ac:dyDescent="0.25">
      <c r="A64" s="57"/>
      <c r="B64" s="17"/>
      <c r="C64" s="17"/>
      <c r="D64" s="6"/>
      <c r="E64" s="7"/>
      <c r="F64" s="8"/>
      <c r="G64" s="58"/>
    </row>
    <row r="65" spans="1:7" x14ac:dyDescent="0.25">
      <c r="A65" s="61" t="s">
        <v>165</v>
      </c>
      <c r="B65" s="40"/>
      <c r="C65" s="40"/>
      <c r="D65" s="41"/>
      <c r="E65" s="20">
        <v>1023.02</v>
      </c>
      <c r="F65" s="21">
        <v>1.2E-2</v>
      </c>
      <c r="G65" s="60"/>
    </row>
    <row r="66" spans="1:7" x14ac:dyDescent="0.25">
      <c r="A66" s="57" t="s">
        <v>171</v>
      </c>
      <c r="B66" s="17"/>
      <c r="C66" s="17"/>
      <c r="D66" s="6"/>
      <c r="E66" s="7">
        <v>2946.5677034</v>
      </c>
      <c r="F66" s="8">
        <v>3.4661999999999998E-2</v>
      </c>
      <c r="G66" s="58"/>
    </row>
    <row r="67" spans="1:7" x14ac:dyDescent="0.25">
      <c r="A67" s="57" t="s">
        <v>173</v>
      </c>
      <c r="B67" s="17"/>
      <c r="C67" s="17"/>
      <c r="D67" s="6"/>
      <c r="E67" s="7">
        <v>7.0022966000000002</v>
      </c>
      <c r="F67" s="12">
        <v>-6.2000000000000003E-5</v>
      </c>
      <c r="G67" s="58">
        <v>7.0182999999999995E-2</v>
      </c>
    </row>
    <row r="68" spans="1:7" x14ac:dyDescent="0.25">
      <c r="A68" s="62" t="s">
        <v>174</v>
      </c>
      <c r="B68" s="19"/>
      <c r="C68" s="19"/>
      <c r="D68" s="13"/>
      <c r="E68" s="14">
        <v>85008.16</v>
      </c>
      <c r="F68" s="15">
        <v>1</v>
      </c>
      <c r="G68" s="63"/>
    </row>
    <row r="69" spans="1:7" x14ac:dyDescent="0.25">
      <c r="A69" s="48"/>
      <c r="G69" s="49"/>
    </row>
    <row r="70" spans="1:7" x14ac:dyDescent="0.25">
      <c r="A70" s="46" t="s">
        <v>176</v>
      </c>
      <c r="G70" s="49"/>
    </row>
    <row r="71" spans="1:7" x14ac:dyDescent="0.25">
      <c r="A71" s="46"/>
      <c r="G71" s="49"/>
    </row>
    <row r="72" spans="1:7" x14ac:dyDescent="0.25">
      <c r="A72" s="48" t="s">
        <v>178</v>
      </c>
      <c r="G72" s="49"/>
    </row>
    <row r="73" spans="1:7" ht="45" customHeight="1" x14ac:dyDescent="0.25">
      <c r="A73" s="64" t="s">
        <v>179</v>
      </c>
      <c r="B73" s="34" t="s">
        <v>832</v>
      </c>
      <c r="G73" s="49"/>
    </row>
    <row r="74" spans="1:7" ht="45" customHeight="1" x14ac:dyDescent="0.25">
      <c r="A74" s="64" t="s">
        <v>181</v>
      </c>
      <c r="B74" s="34" t="s">
        <v>833</v>
      </c>
      <c r="G74" s="49"/>
    </row>
    <row r="75" spans="1:7" x14ac:dyDescent="0.25">
      <c r="A75" s="64"/>
      <c r="B75" s="33"/>
      <c r="G75" s="49"/>
    </row>
    <row r="76" spans="1:7" x14ac:dyDescent="0.25">
      <c r="A76" s="64" t="s">
        <v>183</v>
      </c>
      <c r="B76" s="35">
        <v>7.5675448335239812</v>
      </c>
      <c r="G76" s="49"/>
    </row>
    <row r="77" spans="1:7" x14ac:dyDescent="0.25">
      <c r="A77" s="64"/>
      <c r="B77" s="33"/>
      <c r="G77" s="49"/>
    </row>
    <row r="78" spans="1:7" x14ac:dyDescent="0.25">
      <c r="A78" s="64" t="s">
        <v>184</v>
      </c>
      <c r="B78" s="36">
        <v>1.2615000000000001</v>
      </c>
      <c r="G78" s="49"/>
    </row>
    <row r="79" spans="1:7" x14ac:dyDescent="0.25">
      <c r="A79" s="64" t="s">
        <v>185</v>
      </c>
      <c r="B79" s="36">
        <v>1.3322647355561501</v>
      </c>
      <c r="G79" s="49"/>
    </row>
    <row r="80" spans="1:7" x14ac:dyDescent="0.25">
      <c r="A80" s="64"/>
      <c r="B80" s="33"/>
      <c r="G80" s="49"/>
    </row>
    <row r="81" spans="1:7" x14ac:dyDescent="0.25">
      <c r="A81" s="64" t="s">
        <v>186</v>
      </c>
      <c r="B81" s="37">
        <v>45382</v>
      </c>
      <c r="G81" s="49"/>
    </row>
    <row r="82" spans="1:7" x14ac:dyDescent="0.25">
      <c r="A82" s="48"/>
      <c r="G82" s="49"/>
    </row>
    <row r="83" spans="1:7" x14ac:dyDescent="0.25">
      <c r="A83" s="46" t="s">
        <v>187</v>
      </c>
      <c r="G83" s="49"/>
    </row>
    <row r="84" spans="1:7" x14ac:dyDescent="0.25">
      <c r="A84" s="65" t="s">
        <v>188</v>
      </c>
      <c r="B84" s="66" t="s">
        <v>123</v>
      </c>
      <c r="G84" s="49"/>
    </row>
    <row r="85" spans="1:7" x14ac:dyDescent="0.25">
      <c r="A85" s="48" t="s">
        <v>189</v>
      </c>
      <c r="G85" s="49"/>
    </row>
    <row r="86" spans="1:7" x14ac:dyDescent="0.25">
      <c r="A86" s="48" t="s">
        <v>190</v>
      </c>
      <c r="B86" s="66" t="s">
        <v>191</v>
      </c>
      <c r="C86" s="66" t="s">
        <v>191</v>
      </c>
      <c r="G86" s="49"/>
    </row>
    <row r="87" spans="1:7" x14ac:dyDescent="0.25">
      <c r="A87" s="48"/>
      <c r="B87" s="28">
        <v>45198</v>
      </c>
      <c r="C87" s="28">
        <v>45382</v>
      </c>
      <c r="G87" s="49"/>
    </row>
    <row r="88" spans="1:7" x14ac:dyDescent="0.25">
      <c r="A88" s="48" t="s">
        <v>707</v>
      </c>
      <c r="B88">
        <v>10.7166</v>
      </c>
      <c r="C88">
        <v>11.108000000000001</v>
      </c>
      <c r="E88" s="2"/>
      <c r="G88" s="68"/>
    </row>
    <row r="89" spans="1:7" x14ac:dyDescent="0.25">
      <c r="A89" s="48" t="s">
        <v>196</v>
      </c>
      <c r="B89">
        <v>10.7171</v>
      </c>
      <c r="C89">
        <v>11.108499999999999</v>
      </c>
      <c r="E89" s="2"/>
      <c r="G89" s="68"/>
    </row>
    <row r="90" spans="1:7" x14ac:dyDescent="0.25">
      <c r="A90" s="48" t="s">
        <v>708</v>
      </c>
      <c r="B90">
        <v>10.6844</v>
      </c>
      <c r="C90">
        <v>11.064</v>
      </c>
      <c r="E90" s="2"/>
      <c r="G90" s="68"/>
    </row>
    <row r="91" spans="1:7" x14ac:dyDescent="0.25">
      <c r="A91" s="48" t="s">
        <v>670</v>
      </c>
      <c r="B91">
        <v>10.684699999999999</v>
      </c>
      <c r="C91">
        <v>11.064399999999999</v>
      </c>
      <c r="E91" s="2"/>
      <c r="G91" s="68"/>
    </row>
    <row r="92" spans="1:7" x14ac:dyDescent="0.25">
      <c r="A92" s="48"/>
      <c r="E92" s="2"/>
      <c r="G92" s="68"/>
    </row>
    <row r="93" spans="1:7" x14ac:dyDescent="0.25">
      <c r="A93" s="47" t="s">
        <v>205</v>
      </c>
      <c r="E93" s="2"/>
      <c r="G93" s="68"/>
    </row>
    <row r="94" spans="1:7" x14ac:dyDescent="0.25">
      <c r="A94" s="47"/>
      <c r="E94" s="2"/>
      <c r="G94" s="68"/>
    </row>
    <row r="95" spans="1:7" x14ac:dyDescent="0.25">
      <c r="A95" s="48" t="s">
        <v>207</v>
      </c>
      <c r="B95" s="66" t="s">
        <v>123</v>
      </c>
      <c r="G95" s="49"/>
    </row>
    <row r="96" spans="1:7" x14ac:dyDescent="0.25">
      <c r="A96" s="48" t="s">
        <v>208</v>
      </c>
      <c r="B96" s="66" t="s">
        <v>123</v>
      </c>
      <c r="G96" s="49"/>
    </row>
    <row r="97" spans="1:7" ht="21.6" customHeight="1" x14ac:dyDescent="0.25">
      <c r="A97" s="65" t="s">
        <v>209</v>
      </c>
      <c r="B97" s="66" t="s">
        <v>123</v>
      </c>
      <c r="G97" s="49"/>
    </row>
    <row r="98" spans="1:7" ht="19.5" customHeight="1" x14ac:dyDescent="0.25">
      <c r="A98" s="65" t="s">
        <v>210</v>
      </c>
      <c r="B98" s="66" t="s">
        <v>123</v>
      </c>
      <c r="G98" s="49"/>
    </row>
    <row r="99" spans="1:7" x14ac:dyDescent="0.25">
      <c r="A99" s="48" t="s">
        <v>211</v>
      </c>
      <c r="B99" s="69">
        <f>B79</f>
        <v>1.3322647355561501</v>
      </c>
      <c r="G99" s="49"/>
    </row>
    <row r="100" spans="1:7" ht="30" customHeight="1" x14ac:dyDescent="0.25">
      <c r="A100" s="65" t="s">
        <v>212</v>
      </c>
      <c r="B100" s="66" t="s">
        <v>123</v>
      </c>
      <c r="G100" s="49"/>
    </row>
    <row r="101" spans="1:7" ht="30" customHeight="1" x14ac:dyDescent="0.25">
      <c r="A101" s="65" t="s">
        <v>213</v>
      </c>
      <c r="B101" s="66" t="s">
        <v>123</v>
      </c>
      <c r="G101" s="49"/>
    </row>
    <row r="102" spans="1:7" ht="24.95" customHeight="1" x14ac:dyDescent="0.25">
      <c r="A102" s="65" t="s">
        <v>214</v>
      </c>
      <c r="B102" s="66" t="s">
        <v>123</v>
      </c>
      <c r="G102" s="49"/>
    </row>
    <row r="103" spans="1:7" x14ac:dyDescent="0.25">
      <c r="A103" s="48" t="s">
        <v>215</v>
      </c>
      <c r="B103" s="66" t="s">
        <v>123</v>
      </c>
      <c r="G103" s="49"/>
    </row>
    <row r="104" spans="1:7" x14ac:dyDescent="0.25">
      <c r="A104" s="48" t="s">
        <v>216</v>
      </c>
      <c r="B104" s="66" t="s">
        <v>123</v>
      </c>
      <c r="G104" s="49"/>
    </row>
    <row r="105" spans="1:7" ht="15.75" customHeight="1" thickBot="1" x14ac:dyDescent="0.3">
      <c r="A105" s="70"/>
      <c r="B105" s="71"/>
      <c r="C105" s="71"/>
      <c r="D105" s="71"/>
      <c r="E105" s="71"/>
      <c r="F105" s="71"/>
      <c r="G105" s="72"/>
    </row>
    <row r="107" spans="1:7" ht="69.95" customHeight="1" x14ac:dyDescent="0.25">
      <c r="A107" s="137" t="s">
        <v>217</v>
      </c>
      <c r="B107" s="137" t="s">
        <v>218</v>
      </c>
      <c r="C107" s="137" t="s">
        <v>5</v>
      </c>
      <c r="D107" s="137" t="s">
        <v>6</v>
      </c>
    </row>
    <row r="108" spans="1:7" ht="69.95" customHeight="1" x14ac:dyDescent="0.25">
      <c r="A108" s="137" t="s">
        <v>834</v>
      </c>
      <c r="B108" s="137"/>
      <c r="C108" s="137" t="s">
        <v>31</v>
      </c>
      <c r="D108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84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835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40.5" customHeight="1" x14ac:dyDescent="0.25">
      <c r="A4" s="144" t="s">
        <v>836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9" t="s">
        <v>122</v>
      </c>
      <c r="B9" s="17"/>
      <c r="C9" s="17"/>
      <c r="D9" s="6"/>
      <c r="E9" s="44" t="s">
        <v>123</v>
      </c>
      <c r="F9" s="45" t="s">
        <v>123</v>
      </c>
      <c r="G9" s="58"/>
    </row>
    <row r="10" spans="1:8" x14ac:dyDescent="0.25">
      <c r="A10" s="59" t="s">
        <v>221</v>
      </c>
      <c r="B10" s="17"/>
      <c r="C10" s="17"/>
      <c r="D10" s="6"/>
      <c r="E10" s="7"/>
      <c r="F10" s="8"/>
      <c r="G10" s="58"/>
    </row>
    <row r="11" spans="1:8" x14ac:dyDescent="0.25">
      <c r="A11" s="59" t="s">
        <v>689</v>
      </c>
      <c r="B11" s="17"/>
      <c r="C11" s="17"/>
      <c r="D11" s="6"/>
      <c r="E11" s="7"/>
      <c r="F11" s="8"/>
      <c r="G11" s="58"/>
    </row>
    <row r="12" spans="1:8" x14ac:dyDescent="0.25">
      <c r="A12" s="59" t="s">
        <v>129</v>
      </c>
      <c r="B12" s="17"/>
      <c r="C12" s="17"/>
      <c r="D12" s="6"/>
      <c r="E12" s="22" t="s">
        <v>123</v>
      </c>
      <c r="F12" s="23" t="s">
        <v>123</v>
      </c>
      <c r="G12" s="58"/>
    </row>
    <row r="13" spans="1:8" x14ac:dyDescent="0.25">
      <c r="A13" s="57"/>
      <c r="B13" s="17"/>
      <c r="C13" s="17"/>
      <c r="D13" s="6"/>
      <c r="E13" s="7"/>
      <c r="F13" s="8"/>
      <c r="G13" s="58"/>
    </row>
    <row r="14" spans="1:8" x14ac:dyDescent="0.25">
      <c r="A14" s="59" t="s">
        <v>454</v>
      </c>
      <c r="B14" s="17"/>
      <c r="C14" s="17"/>
      <c r="D14" s="6"/>
      <c r="E14" s="7"/>
      <c r="F14" s="8"/>
      <c r="G14" s="58"/>
    </row>
    <row r="15" spans="1:8" x14ac:dyDescent="0.25">
      <c r="A15" s="57" t="s">
        <v>690</v>
      </c>
      <c r="B15" s="17" t="s">
        <v>691</v>
      </c>
      <c r="C15" s="17" t="s">
        <v>128</v>
      </c>
      <c r="D15" s="6">
        <v>2850000</v>
      </c>
      <c r="E15" s="7">
        <v>2875.94</v>
      </c>
      <c r="F15" s="8">
        <v>0.19539999999999999</v>
      </c>
      <c r="G15" s="58">
        <v>7.1778796556000002E-2</v>
      </c>
    </row>
    <row r="16" spans="1:8" x14ac:dyDescent="0.25">
      <c r="A16" s="57" t="s">
        <v>837</v>
      </c>
      <c r="B16" s="17" t="s">
        <v>838</v>
      </c>
      <c r="C16" s="17" t="s">
        <v>128</v>
      </c>
      <c r="D16" s="6">
        <v>2500000</v>
      </c>
      <c r="E16" s="7">
        <v>2495.66</v>
      </c>
      <c r="F16" s="8">
        <v>0.1696</v>
      </c>
      <c r="G16" s="58">
        <v>7.2262321000999996E-2</v>
      </c>
    </row>
    <row r="17" spans="1:7" x14ac:dyDescent="0.25">
      <c r="A17" s="57" t="s">
        <v>712</v>
      </c>
      <c r="B17" s="17" t="s">
        <v>713</v>
      </c>
      <c r="C17" s="17" t="s">
        <v>128</v>
      </c>
      <c r="D17" s="6">
        <v>1850000</v>
      </c>
      <c r="E17" s="7">
        <v>1850.12</v>
      </c>
      <c r="F17" s="8">
        <v>0.12570000000000001</v>
      </c>
      <c r="G17" s="58">
        <v>7.1818137081999994E-2</v>
      </c>
    </row>
    <row r="18" spans="1:7" x14ac:dyDescent="0.25">
      <c r="A18" s="59" t="s">
        <v>129</v>
      </c>
      <c r="B18" s="18"/>
      <c r="C18" s="18"/>
      <c r="D18" s="9"/>
      <c r="E18" s="20">
        <v>7221.72</v>
      </c>
      <c r="F18" s="21">
        <v>0.49070000000000003</v>
      </c>
      <c r="G18" s="60"/>
    </row>
    <row r="19" spans="1:7" x14ac:dyDescent="0.25">
      <c r="A19" s="57"/>
      <c r="B19" s="17"/>
      <c r="C19" s="17"/>
      <c r="D19" s="6"/>
      <c r="E19" s="7"/>
      <c r="F19" s="8"/>
      <c r="G19" s="58"/>
    </row>
    <row r="20" spans="1:7" x14ac:dyDescent="0.25">
      <c r="A20" s="59" t="s">
        <v>692</v>
      </c>
      <c r="B20" s="17"/>
      <c r="C20" s="17"/>
      <c r="D20" s="6"/>
      <c r="E20" s="7"/>
      <c r="F20" s="8"/>
      <c r="G20" s="58"/>
    </row>
    <row r="21" spans="1:7" x14ac:dyDescent="0.25">
      <c r="A21" s="57" t="s">
        <v>839</v>
      </c>
      <c r="B21" s="17" t="s">
        <v>840</v>
      </c>
      <c r="C21" s="17" t="s">
        <v>128</v>
      </c>
      <c r="D21" s="6">
        <v>3000000</v>
      </c>
      <c r="E21" s="7">
        <v>3016.49</v>
      </c>
      <c r="F21" s="8">
        <v>0.20499999999999999</v>
      </c>
      <c r="G21" s="58">
        <v>7.5048590870000001E-2</v>
      </c>
    </row>
    <row r="22" spans="1:7" x14ac:dyDescent="0.25">
      <c r="A22" s="57" t="s">
        <v>841</v>
      </c>
      <c r="B22" s="17" t="s">
        <v>842</v>
      </c>
      <c r="C22" s="17" t="s">
        <v>128</v>
      </c>
      <c r="D22" s="6">
        <v>2500000</v>
      </c>
      <c r="E22" s="7">
        <v>2512.09</v>
      </c>
      <c r="F22" s="8">
        <v>0.17069999999999999</v>
      </c>
      <c r="G22" s="58">
        <v>7.5317150624999996E-2</v>
      </c>
    </row>
    <row r="23" spans="1:7" x14ac:dyDescent="0.25">
      <c r="A23" s="57" t="s">
        <v>843</v>
      </c>
      <c r="B23" s="17" t="s">
        <v>844</v>
      </c>
      <c r="C23" s="17" t="s">
        <v>128</v>
      </c>
      <c r="D23" s="6">
        <v>500000</v>
      </c>
      <c r="E23" s="7">
        <v>505.69</v>
      </c>
      <c r="F23" s="8">
        <v>3.44E-2</v>
      </c>
      <c r="G23" s="58">
        <v>7.5243526660000004E-2</v>
      </c>
    </row>
    <row r="24" spans="1:7" x14ac:dyDescent="0.25">
      <c r="A24" s="57" t="s">
        <v>845</v>
      </c>
      <c r="B24" s="17" t="s">
        <v>846</v>
      </c>
      <c r="C24" s="17" t="s">
        <v>128</v>
      </c>
      <c r="D24" s="6">
        <v>500000</v>
      </c>
      <c r="E24" s="7">
        <v>505.51</v>
      </c>
      <c r="F24" s="8">
        <v>3.44E-2</v>
      </c>
      <c r="G24" s="58">
        <v>7.5461294979999996E-2</v>
      </c>
    </row>
    <row r="25" spans="1:7" x14ac:dyDescent="0.25">
      <c r="A25" s="57" t="s">
        <v>847</v>
      </c>
      <c r="B25" s="17" t="s">
        <v>848</v>
      </c>
      <c r="C25" s="17" t="s">
        <v>128</v>
      </c>
      <c r="D25" s="6">
        <v>500000</v>
      </c>
      <c r="E25" s="7">
        <v>503.04</v>
      </c>
      <c r="F25" s="8">
        <v>3.4200000000000001E-2</v>
      </c>
      <c r="G25" s="58">
        <v>7.5467517255999997E-2</v>
      </c>
    </row>
    <row r="26" spans="1:7" x14ac:dyDescent="0.25">
      <c r="A26" s="59" t="s">
        <v>129</v>
      </c>
      <c r="B26" s="18"/>
      <c r="C26" s="18"/>
      <c r="D26" s="9"/>
      <c r="E26" s="20">
        <v>7042.82</v>
      </c>
      <c r="F26" s="21">
        <v>0.47870000000000001</v>
      </c>
      <c r="G26" s="60"/>
    </row>
    <row r="27" spans="1:7" x14ac:dyDescent="0.25">
      <c r="A27" s="57"/>
      <c r="B27" s="17"/>
      <c r="C27" s="17"/>
      <c r="D27" s="6"/>
      <c r="E27" s="7"/>
      <c r="F27" s="8"/>
      <c r="G27" s="58"/>
    </row>
    <row r="28" spans="1:7" x14ac:dyDescent="0.25">
      <c r="A28" s="57"/>
      <c r="B28" s="17"/>
      <c r="C28" s="17"/>
      <c r="D28" s="6"/>
      <c r="E28" s="7"/>
      <c r="F28" s="8"/>
      <c r="G28" s="58"/>
    </row>
    <row r="29" spans="1:7" x14ac:dyDescent="0.25">
      <c r="A29" s="59" t="s">
        <v>304</v>
      </c>
      <c r="B29" s="17"/>
      <c r="C29" s="17"/>
      <c r="D29" s="6"/>
      <c r="E29" s="7"/>
      <c r="F29" s="8"/>
      <c r="G29" s="58"/>
    </row>
    <row r="30" spans="1:7" x14ac:dyDescent="0.25">
      <c r="A30" s="59" t="s">
        <v>129</v>
      </c>
      <c r="B30" s="17"/>
      <c r="C30" s="17"/>
      <c r="D30" s="6"/>
      <c r="E30" s="22" t="s">
        <v>123</v>
      </c>
      <c r="F30" s="23" t="s">
        <v>123</v>
      </c>
      <c r="G30" s="58"/>
    </row>
    <row r="31" spans="1:7" x14ac:dyDescent="0.25">
      <c r="A31" s="57"/>
      <c r="B31" s="17"/>
      <c r="C31" s="17"/>
      <c r="D31" s="6"/>
      <c r="E31" s="7"/>
      <c r="F31" s="8"/>
      <c r="G31" s="58"/>
    </row>
    <row r="32" spans="1:7" x14ac:dyDescent="0.25">
      <c r="A32" s="59" t="s">
        <v>305</v>
      </c>
      <c r="B32" s="17"/>
      <c r="C32" s="17"/>
      <c r="D32" s="6"/>
      <c r="E32" s="7"/>
      <c r="F32" s="8"/>
      <c r="G32" s="58"/>
    </row>
    <row r="33" spans="1:7" x14ac:dyDescent="0.25">
      <c r="A33" s="59" t="s">
        <v>129</v>
      </c>
      <c r="B33" s="17"/>
      <c r="C33" s="17"/>
      <c r="D33" s="6"/>
      <c r="E33" s="22" t="s">
        <v>123</v>
      </c>
      <c r="F33" s="23" t="s">
        <v>123</v>
      </c>
      <c r="G33" s="58"/>
    </row>
    <row r="34" spans="1:7" x14ac:dyDescent="0.25">
      <c r="A34" s="57"/>
      <c r="B34" s="17"/>
      <c r="C34" s="17"/>
      <c r="D34" s="6"/>
      <c r="E34" s="7"/>
      <c r="F34" s="8"/>
      <c r="G34" s="58"/>
    </row>
    <row r="35" spans="1:7" x14ac:dyDescent="0.25">
      <c r="A35" s="61" t="s">
        <v>165</v>
      </c>
      <c r="B35" s="40"/>
      <c r="C35" s="40"/>
      <c r="D35" s="41"/>
      <c r="E35" s="20">
        <v>14264.54</v>
      </c>
      <c r="F35" s="21">
        <v>0.96940000000000004</v>
      </c>
      <c r="G35" s="60"/>
    </row>
    <row r="36" spans="1:7" x14ac:dyDescent="0.25">
      <c r="A36" s="57"/>
      <c r="B36" s="17"/>
      <c r="C36" s="17"/>
      <c r="D36" s="6"/>
      <c r="E36" s="7"/>
      <c r="F36" s="8"/>
      <c r="G36" s="58"/>
    </row>
    <row r="37" spans="1:7" x14ac:dyDescent="0.25">
      <c r="A37" s="57"/>
      <c r="B37" s="17"/>
      <c r="C37" s="17"/>
      <c r="D37" s="6"/>
      <c r="E37" s="7"/>
      <c r="F37" s="8"/>
      <c r="G37" s="58"/>
    </row>
    <row r="38" spans="1:7" x14ac:dyDescent="0.25">
      <c r="A38" s="59" t="s">
        <v>169</v>
      </c>
      <c r="B38" s="17"/>
      <c r="C38" s="17"/>
      <c r="D38" s="6"/>
      <c r="E38" s="7"/>
      <c r="F38" s="8"/>
      <c r="G38" s="58"/>
    </row>
    <row r="39" spans="1:7" x14ac:dyDescent="0.25">
      <c r="A39" s="57" t="s">
        <v>170</v>
      </c>
      <c r="B39" s="17"/>
      <c r="C39" s="17"/>
      <c r="D39" s="6"/>
      <c r="E39" s="7">
        <v>182.82</v>
      </c>
      <c r="F39" s="8">
        <v>1.24E-2</v>
      </c>
      <c r="G39" s="58">
        <v>7.0182999999999995E-2</v>
      </c>
    </row>
    <row r="40" spans="1:7" x14ac:dyDescent="0.25">
      <c r="A40" s="57" t="s">
        <v>170</v>
      </c>
      <c r="B40" s="17"/>
      <c r="C40" s="17"/>
      <c r="D40" s="6"/>
      <c r="E40" s="7">
        <v>18.989999999999998</v>
      </c>
      <c r="F40" s="8">
        <v>1.2999999999999999E-3</v>
      </c>
      <c r="G40" s="58">
        <v>6.5000000000000002E-2</v>
      </c>
    </row>
    <row r="41" spans="1:7" x14ac:dyDescent="0.25">
      <c r="A41" s="59" t="s">
        <v>129</v>
      </c>
      <c r="B41" s="18"/>
      <c r="C41" s="18"/>
      <c r="D41" s="9"/>
      <c r="E41" s="20">
        <v>201.81</v>
      </c>
      <c r="F41" s="21">
        <v>1.37E-2</v>
      </c>
      <c r="G41" s="60"/>
    </row>
    <row r="42" spans="1:7" x14ac:dyDescent="0.25">
      <c r="A42" s="57"/>
      <c r="B42" s="17"/>
      <c r="C42" s="17"/>
      <c r="D42" s="6"/>
      <c r="E42" s="7"/>
      <c r="F42" s="8"/>
      <c r="G42" s="58"/>
    </row>
    <row r="43" spans="1:7" x14ac:dyDescent="0.25">
      <c r="A43" s="61" t="s">
        <v>165</v>
      </c>
      <c r="B43" s="40"/>
      <c r="C43" s="40"/>
      <c r="D43" s="41"/>
      <c r="E43" s="20">
        <v>201.81</v>
      </c>
      <c r="F43" s="21">
        <v>1.37E-2</v>
      </c>
      <c r="G43" s="60"/>
    </row>
    <row r="44" spans="1:7" x14ac:dyDescent="0.25">
      <c r="A44" s="57" t="s">
        <v>171</v>
      </c>
      <c r="B44" s="17"/>
      <c r="C44" s="17"/>
      <c r="D44" s="6"/>
      <c r="E44" s="7">
        <v>233.89985110000001</v>
      </c>
      <c r="F44" s="8">
        <v>1.5893999999999998E-2</v>
      </c>
      <c r="G44" s="58"/>
    </row>
    <row r="45" spans="1:7" x14ac:dyDescent="0.25">
      <c r="A45" s="57" t="s">
        <v>173</v>
      </c>
      <c r="B45" s="17"/>
      <c r="C45" s="17"/>
      <c r="D45" s="6"/>
      <c r="E45" s="7">
        <v>15.5301489</v>
      </c>
      <c r="F45" s="8">
        <v>1.0059999999999999E-3</v>
      </c>
      <c r="G45" s="58">
        <f>+AVERAGE(G39:G40)</f>
        <v>6.7591499999999999E-2</v>
      </c>
    </row>
    <row r="46" spans="1:7" x14ac:dyDescent="0.25">
      <c r="A46" s="62" t="s">
        <v>174</v>
      </c>
      <c r="B46" s="19"/>
      <c r="C46" s="19"/>
      <c r="D46" s="13"/>
      <c r="E46" s="14">
        <v>14715.78</v>
      </c>
      <c r="F46" s="15">
        <v>1</v>
      </c>
      <c r="G46" s="63"/>
    </row>
    <row r="47" spans="1:7" x14ac:dyDescent="0.25">
      <c r="A47" s="48"/>
      <c r="G47" s="49"/>
    </row>
    <row r="48" spans="1:7" x14ac:dyDescent="0.25">
      <c r="A48" s="48" t="s">
        <v>178</v>
      </c>
      <c r="G48" s="49"/>
    </row>
    <row r="49" spans="1:7" ht="75" customHeight="1" x14ac:dyDescent="0.25">
      <c r="A49" s="64" t="s">
        <v>179</v>
      </c>
      <c r="B49" s="34" t="s">
        <v>849</v>
      </c>
      <c r="G49" s="49"/>
    </row>
    <row r="50" spans="1:7" ht="60" customHeight="1" x14ac:dyDescent="0.25">
      <c r="A50" s="64" t="s">
        <v>181</v>
      </c>
      <c r="B50" s="34" t="s">
        <v>850</v>
      </c>
      <c r="G50" s="49"/>
    </row>
    <row r="51" spans="1:7" x14ac:dyDescent="0.25">
      <c r="A51" s="64"/>
      <c r="B51" s="33"/>
      <c r="G51" s="49"/>
    </row>
    <row r="52" spans="1:7" x14ac:dyDescent="0.25">
      <c r="A52" s="64" t="s">
        <v>183</v>
      </c>
      <c r="B52" s="35">
        <v>7.3496729223172368</v>
      </c>
      <c r="G52" s="49"/>
    </row>
    <row r="53" spans="1:7" x14ac:dyDescent="0.25">
      <c r="A53" s="64"/>
      <c r="B53" s="33"/>
      <c r="G53" s="49"/>
    </row>
    <row r="54" spans="1:7" x14ac:dyDescent="0.25">
      <c r="A54" s="64" t="s">
        <v>184</v>
      </c>
      <c r="B54" s="36">
        <v>2.4653</v>
      </c>
      <c r="G54" s="49"/>
    </row>
    <row r="55" spans="1:7" x14ac:dyDescent="0.25">
      <c r="A55" s="64" t="s">
        <v>185</v>
      </c>
      <c r="B55" s="36">
        <v>2.755763982155869</v>
      </c>
      <c r="G55" s="49"/>
    </row>
    <row r="56" spans="1:7" x14ac:dyDescent="0.25">
      <c r="A56" s="64"/>
      <c r="B56" s="33"/>
      <c r="G56" s="49"/>
    </row>
    <row r="57" spans="1:7" x14ac:dyDescent="0.25">
      <c r="A57" s="64" t="s">
        <v>186</v>
      </c>
      <c r="B57" s="37">
        <v>45382</v>
      </c>
      <c r="G57" s="49"/>
    </row>
    <row r="58" spans="1:7" x14ac:dyDescent="0.25">
      <c r="A58" s="46"/>
      <c r="G58" s="49"/>
    </row>
    <row r="59" spans="1:7" x14ac:dyDescent="0.25">
      <c r="A59" s="46" t="s">
        <v>187</v>
      </c>
      <c r="G59" s="49"/>
    </row>
    <row r="60" spans="1:7" x14ac:dyDescent="0.25">
      <c r="A60" s="65" t="s">
        <v>188</v>
      </c>
      <c r="B60" s="66" t="s">
        <v>123</v>
      </c>
      <c r="G60" s="49"/>
    </row>
    <row r="61" spans="1:7" x14ac:dyDescent="0.25">
      <c r="A61" s="48" t="s">
        <v>189</v>
      </c>
      <c r="G61" s="49"/>
    </row>
    <row r="62" spans="1:7" x14ac:dyDescent="0.25">
      <c r="A62" s="48" t="s">
        <v>190</v>
      </c>
      <c r="B62" s="66" t="s">
        <v>191</v>
      </c>
      <c r="C62" s="66" t="s">
        <v>191</v>
      </c>
      <c r="G62" s="49"/>
    </row>
    <row r="63" spans="1:7" x14ac:dyDescent="0.25">
      <c r="A63" s="48"/>
      <c r="B63" s="28">
        <v>45198</v>
      </c>
      <c r="C63" s="28">
        <v>45382</v>
      </c>
      <c r="G63" s="49"/>
    </row>
    <row r="64" spans="1:7" x14ac:dyDescent="0.25">
      <c r="A64" s="48" t="s">
        <v>707</v>
      </c>
      <c r="B64" s="38">
        <v>10.4732</v>
      </c>
      <c r="C64">
        <v>10.879899999999999</v>
      </c>
      <c r="E64" s="2"/>
      <c r="G64" s="68"/>
    </row>
    <row r="65" spans="1:7" x14ac:dyDescent="0.25">
      <c r="A65" s="48" t="s">
        <v>196</v>
      </c>
      <c r="B65" s="38">
        <v>10.4733</v>
      </c>
      <c r="C65" s="38">
        <v>10.88</v>
      </c>
      <c r="E65" s="2"/>
      <c r="G65" s="68"/>
    </row>
    <row r="66" spans="1:7" x14ac:dyDescent="0.25">
      <c r="A66" s="48" t="s">
        <v>708</v>
      </c>
      <c r="B66" s="38">
        <v>10.443</v>
      </c>
      <c r="C66">
        <v>10.8241</v>
      </c>
      <c r="E66" s="2"/>
      <c r="G66" s="68"/>
    </row>
    <row r="67" spans="1:7" x14ac:dyDescent="0.25">
      <c r="A67" s="48" t="s">
        <v>670</v>
      </c>
      <c r="B67" s="38">
        <v>10.4436</v>
      </c>
      <c r="C67">
        <v>10.8248</v>
      </c>
      <c r="E67" s="2"/>
      <c r="G67" s="68"/>
    </row>
    <row r="68" spans="1:7" x14ac:dyDescent="0.25">
      <c r="A68" s="48"/>
      <c r="E68" s="2"/>
      <c r="G68" s="68"/>
    </row>
    <row r="69" spans="1:7" x14ac:dyDescent="0.25">
      <c r="A69" s="47" t="s">
        <v>205</v>
      </c>
      <c r="E69" s="2"/>
      <c r="G69" s="68"/>
    </row>
    <row r="70" spans="1:7" x14ac:dyDescent="0.25">
      <c r="A70" s="48"/>
      <c r="E70" s="2"/>
      <c r="G70" s="68"/>
    </row>
    <row r="71" spans="1:7" x14ac:dyDescent="0.25">
      <c r="A71" s="48" t="s">
        <v>207</v>
      </c>
      <c r="B71" s="66" t="s">
        <v>123</v>
      </c>
      <c r="G71" s="49"/>
    </row>
    <row r="72" spans="1:7" x14ac:dyDescent="0.25">
      <c r="A72" s="48" t="s">
        <v>208</v>
      </c>
      <c r="B72" s="66" t="s">
        <v>123</v>
      </c>
      <c r="G72" s="49"/>
    </row>
    <row r="73" spans="1:7" x14ac:dyDescent="0.25">
      <c r="A73" s="65" t="s">
        <v>209</v>
      </c>
      <c r="B73" s="66" t="s">
        <v>123</v>
      </c>
      <c r="G73" s="49"/>
    </row>
    <row r="74" spans="1:7" x14ac:dyDescent="0.25">
      <c r="A74" s="65" t="s">
        <v>210</v>
      </c>
      <c r="B74" s="66" t="s">
        <v>123</v>
      </c>
      <c r="G74" s="49"/>
    </row>
    <row r="75" spans="1:7" x14ac:dyDescent="0.25">
      <c r="A75" s="48" t="s">
        <v>211</v>
      </c>
      <c r="B75" s="69">
        <f>B55</f>
        <v>2.755763982155869</v>
      </c>
      <c r="G75" s="49"/>
    </row>
    <row r="76" spans="1:7" ht="36.6" customHeight="1" x14ac:dyDescent="0.25">
      <c r="A76" s="65" t="s">
        <v>212</v>
      </c>
      <c r="B76" s="66" t="s">
        <v>123</v>
      </c>
      <c r="G76" s="49"/>
    </row>
    <row r="77" spans="1:7" ht="30" customHeight="1" x14ac:dyDescent="0.25">
      <c r="A77" s="65" t="s">
        <v>213</v>
      </c>
      <c r="B77" s="66" t="s">
        <v>123</v>
      </c>
      <c r="G77" s="49"/>
    </row>
    <row r="78" spans="1:7" ht="30" customHeight="1" x14ac:dyDescent="0.25">
      <c r="A78" s="65" t="s">
        <v>214</v>
      </c>
      <c r="B78" s="66" t="s">
        <v>123</v>
      </c>
      <c r="G78" s="49"/>
    </row>
    <row r="79" spans="1:7" x14ac:dyDescent="0.25">
      <c r="A79" s="48" t="s">
        <v>215</v>
      </c>
      <c r="B79" s="66" t="s">
        <v>123</v>
      </c>
      <c r="G79" s="49"/>
    </row>
    <row r="80" spans="1:7" x14ac:dyDescent="0.25">
      <c r="A80" s="48" t="s">
        <v>216</v>
      </c>
      <c r="B80" s="66" t="s">
        <v>123</v>
      </c>
      <c r="G80" s="49"/>
    </row>
    <row r="81" spans="1:7" ht="15.75" customHeight="1" thickBot="1" x14ac:dyDescent="0.3">
      <c r="A81" s="70"/>
      <c r="B81" s="71"/>
      <c r="C81" s="71"/>
      <c r="D81" s="71"/>
      <c r="E81" s="71"/>
      <c r="F81" s="71"/>
      <c r="G81" s="72"/>
    </row>
    <row r="83" spans="1:7" ht="69.95" customHeight="1" x14ac:dyDescent="0.25">
      <c r="A83" s="137" t="s">
        <v>217</v>
      </c>
      <c r="B83" s="137" t="s">
        <v>218</v>
      </c>
      <c r="C83" s="137" t="s">
        <v>5</v>
      </c>
      <c r="D83" s="137" t="s">
        <v>6</v>
      </c>
    </row>
    <row r="84" spans="1:7" ht="69.95" customHeight="1" x14ac:dyDescent="0.25">
      <c r="A84" s="137" t="s">
        <v>851</v>
      </c>
      <c r="B84" s="137"/>
      <c r="C84" s="137" t="s">
        <v>33</v>
      </c>
      <c r="D84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3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852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853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7"/>
      <c r="B9" s="17"/>
      <c r="C9" s="17"/>
      <c r="D9" s="6"/>
      <c r="E9" s="7"/>
      <c r="F9" s="8"/>
      <c r="G9" s="58"/>
    </row>
    <row r="10" spans="1:8" x14ac:dyDescent="0.25">
      <c r="A10" s="59" t="s">
        <v>854</v>
      </c>
      <c r="B10" s="17"/>
      <c r="C10" s="17"/>
      <c r="D10" s="6"/>
      <c r="E10" s="7"/>
      <c r="F10" s="8"/>
      <c r="G10" s="58"/>
    </row>
    <row r="11" spans="1:8" x14ac:dyDescent="0.25">
      <c r="A11" s="57" t="s">
        <v>855</v>
      </c>
      <c r="B11" s="17" t="s">
        <v>856</v>
      </c>
      <c r="C11" s="17"/>
      <c r="D11" s="6">
        <v>41326443.000000007</v>
      </c>
      <c r="E11" s="7">
        <v>493979.11</v>
      </c>
      <c r="F11" s="8">
        <v>1.0048999999999999</v>
      </c>
      <c r="G11" s="58"/>
    </row>
    <row r="12" spans="1:8" x14ac:dyDescent="0.25">
      <c r="A12" s="59" t="s">
        <v>129</v>
      </c>
      <c r="B12" s="18"/>
      <c r="C12" s="18"/>
      <c r="D12" s="9"/>
      <c r="E12" s="20">
        <v>493979.11</v>
      </c>
      <c r="F12" s="21">
        <v>1.0048999999999999</v>
      </c>
      <c r="G12" s="60"/>
    </row>
    <row r="13" spans="1:8" x14ac:dyDescent="0.25">
      <c r="A13" s="57"/>
      <c r="B13" s="17"/>
      <c r="C13" s="17"/>
      <c r="D13" s="6"/>
      <c r="E13" s="7"/>
      <c r="F13" s="8"/>
      <c r="G13" s="58"/>
    </row>
    <row r="14" spans="1:8" x14ac:dyDescent="0.25">
      <c r="A14" s="61" t="s">
        <v>165</v>
      </c>
      <c r="B14" s="40"/>
      <c r="C14" s="40"/>
      <c r="D14" s="41"/>
      <c r="E14" s="20">
        <v>493979.11</v>
      </c>
      <c r="F14" s="21">
        <v>1.0048999999999999</v>
      </c>
      <c r="G14" s="60"/>
    </row>
    <row r="15" spans="1:8" x14ac:dyDescent="0.25">
      <c r="A15" s="57"/>
      <c r="B15" s="17"/>
      <c r="C15" s="17"/>
      <c r="D15" s="6"/>
      <c r="E15" s="7"/>
      <c r="F15" s="8"/>
      <c r="G15" s="58"/>
    </row>
    <row r="16" spans="1:8" x14ac:dyDescent="0.25">
      <c r="A16" s="59" t="s">
        <v>169</v>
      </c>
      <c r="B16" s="17"/>
      <c r="C16" s="17"/>
      <c r="D16" s="6"/>
      <c r="E16" s="7"/>
      <c r="F16" s="8"/>
      <c r="G16" s="58"/>
    </row>
    <row r="17" spans="1:7" x14ac:dyDescent="0.25">
      <c r="A17" s="57" t="s">
        <v>170</v>
      </c>
      <c r="B17" s="17"/>
      <c r="C17" s="17"/>
      <c r="D17" s="6"/>
      <c r="E17" s="7">
        <v>1818.25</v>
      </c>
      <c r="F17" s="8">
        <v>3.7000000000000002E-3</v>
      </c>
      <c r="G17" s="58">
        <v>7.0182999999999995E-2</v>
      </c>
    </row>
    <row r="18" spans="1:7" x14ac:dyDescent="0.25">
      <c r="A18" s="59" t="s">
        <v>129</v>
      </c>
      <c r="B18" s="18"/>
      <c r="C18" s="18"/>
      <c r="D18" s="9"/>
      <c r="E18" s="20">
        <v>1818.25</v>
      </c>
      <c r="F18" s="21">
        <v>3.7000000000000002E-3</v>
      </c>
      <c r="G18" s="60"/>
    </row>
    <row r="19" spans="1:7" x14ac:dyDescent="0.25">
      <c r="A19" s="57"/>
      <c r="B19" s="17"/>
      <c r="C19" s="17"/>
      <c r="D19" s="6"/>
      <c r="E19" s="7"/>
      <c r="F19" s="8"/>
      <c r="G19" s="58"/>
    </row>
    <row r="20" spans="1:7" x14ac:dyDescent="0.25">
      <c r="A20" s="61" t="s">
        <v>165</v>
      </c>
      <c r="B20" s="40"/>
      <c r="C20" s="40"/>
      <c r="D20" s="41"/>
      <c r="E20" s="20">
        <v>1818.25</v>
      </c>
      <c r="F20" s="21">
        <v>3.7000000000000002E-3</v>
      </c>
      <c r="G20" s="60"/>
    </row>
    <row r="21" spans="1:7" x14ac:dyDescent="0.25">
      <c r="A21" s="57" t="s">
        <v>171</v>
      </c>
      <c r="B21" s="17"/>
      <c r="C21" s="17"/>
      <c r="D21" s="6"/>
      <c r="E21" s="7">
        <v>1.3984698</v>
      </c>
      <c r="F21" s="45" t="s">
        <v>172</v>
      </c>
      <c r="G21" s="58"/>
    </row>
    <row r="22" spans="1:7" x14ac:dyDescent="0.25">
      <c r="A22" s="57" t="s">
        <v>173</v>
      </c>
      <c r="B22" s="17"/>
      <c r="C22" s="17"/>
      <c r="D22" s="6"/>
      <c r="E22" s="11">
        <v>-4214.5784697999998</v>
      </c>
      <c r="F22" s="12">
        <v>-8.6020000000000003E-3</v>
      </c>
      <c r="G22" s="58">
        <v>7.0182999999999995E-2</v>
      </c>
    </row>
    <row r="23" spans="1:7" x14ac:dyDescent="0.25">
      <c r="A23" s="62" t="s">
        <v>174</v>
      </c>
      <c r="B23" s="19"/>
      <c r="C23" s="19"/>
      <c r="D23" s="13"/>
      <c r="E23" s="14">
        <v>491584.18</v>
      </c>
      <c r="F23" s="15">
        <v>1</v>
      </c>
      <c r="G23" s="63"/>
    </row>
    <row r="24" spans="1:7" x14ac:dyDescent="0.25">
      <c r="A24" s="46"/>
      <c r="B24" s="78"/>
      <c r="C24" s="78"/>
      <c r="D24" s="79"/>
      <c r="E24" s="80"/>
      <c r="F24" s="81"/>
      <c r="G24" s="82"/>
    </row>
    <row r="25" spans="1:7" x14ac:dyDescent="0.25">
      <c r="A25" s="46" t="s">
        <v>177</v>
      </c>
      <c r="B25" s="78"/>
      <c r="C25" s="78"/>
      <c r="D25" s="79"/>
      <c r="E25" s="80"/>
      <c r="F25" s="81"/>
      <c r="G25" s="82"/>
    </row>
    <row r="26" spans="1:7" x14ac:dyDescent="0.25">
      <c r="A26" s="48"/>
      <c r="G26" s="49"/>
    </row>
    <row r="27" spans="1:7" x14ac:dyDescent="0.25">
      <c r="A27" s="48" t="s">
        <v>178</v>
      </c>
      <c r="G27" s="49"/>
    </row>
    <row r="28" spans="1:7" ht="30" customHeight="1" x14ac:dyDescent="0.25">
      <c r="A28" s="64" t="s">
        <v>179</v>
      </c>
      <c r="B28" s="34" t="s">
        <v>857</v>
      </c>
      <c r="G28" s="49"/>
    </row>
    <row r="29" spans="1:7" ht="45" customHeight="1" x14ac:dyDescent="0.25">
      <c r="A29" s="64" t="s">
        <v>181</v>
      </c>
      <c r="B29" s="34" t="s">
        <v>858</v>
      </c>
      <c r="G29" s="49"/>
    </row>
    <row r="30" spans="1:7" x14ac:dyDescent="0.25">
      <c r="A30" s="64"/>
      <c r="B30" s="33"/>
      <c r="G30" s="49"/>
    </row>
    <row r="31" spans="1:7" x14ac:dyDescent="0.25">
      <c r="A31" s="64" t="s">
        <v>183</v>
      </c>
      <c r="B31" s="35">
        <v>7.6722623220290709</v>
      </c>
      <c r="G31" s="49"/>
    </row>
    <row r="32" spans="1:7" x14ac:dyDescent="0.25">
      <c r="A32" s="64"/>
      <c r="B32" s="33"/>
      <c r="G32" s="49"/>
    </row>
    <row r="33" spans="1:7" x14ac:dyDescent="0.25">
      <c r="A33" s="64" t="s">
        <v>184</v>
      </c>
      <c r="B33" s="36">
        <v>0.91039999999999999</v>
      </c>
      <c r="G33" s="49"/>
    </row>
    <row r="34" spans="1:7" x14ac:dyDescent="0.25">
      <c r="A34" s="64" t="s">
        <v>185</v>
      </c>
      <c r="B34" s="36">
        <v>0.93042366697408696</v>
      </c>
      <c r="G34" s="49"/>
    </row>
    <row r="35" spans="1:7" x14ac:dyDescent="0.25">
      <c r="A35" s="64"/>
      <c r="B35" s="33"/>
      <c r="G35" s="49"/>
    </row>
    <row r="36" spans="1:7" x14ac:dyDescent="0.25">
      <c r="A36" s="64" t="s">
        <v>186</v>
      </c>
      <c r="B36" s="37">
        <v>45382</v>
      </c>
      <c r="G36" s="49"/>
    </row>
    <row r="37" spans="1:7" x14ac:dyDescent="0.25">
      <c r="A37" s="48"/>
      <c r="G37" s="49"/>
    </row>
    <row r="38" spans="1:7" x14ac:dyDescent="0.25">
      <c r="A38" s="46" t="s">
        <v>187</v>
      </c>
      <c r="G38" s="49"/>
    </row>
    <row r="39" spans="1:7" x14ac:dyDescent="0.25">
      <c r="A39" s="65" t="s">
        <v>188</v>
      </c>
      <c r="B39" s="66" t="s">
        <v>123</v>
      </c>
      <c r="G39" s="49"/>
    </row>
    <row r="40" spans="1:7" x14ac:dyDescent="0.25">
      <c r="A40" s="48" t="s">
        <v>189</v>
      </c>
      <c r="G40" s="49"/>
    </row>
    <row r="41" spans="1:7" x14ac:dyDescent="0.25">
      <c r="A41" s="48" t="s">
        <v>190</v>
      </c>
      <c r="B41" s="66" t="s">
        <v>191</v>
      </c>
      <c r="C41" s="66" t="s">
        <v>191</v>
      </c>
      <c r="G41" s="49"/>
    </row>
    <row r="42" spans="1:7" x14ac:dyDescent="0.25">
      <c r="A42" s="48"/>
      <c r="B42" s="28">
        <v>45198</v>
      </c>
      <c r="C42" s="28">
        <v>45382</v>
      </c>
      <c r="G42" s="49"/>
    </row>
    <row r="43" spans="1:7" x14ac:dyDescent="0.25">
      <c r="A43" s="48" t="s">
        <v>195</v>
      </c>
      <c r="B43">
        <v>11.5318</v>
      </c>
      <c r="C43">
        <v>11.922599999999999</v>
      </c>
      <c r="E43" s="2"/>
      <c r="G43" s="68"/>
    </row>
    <row r="44" spans="1:7" x14ac:dyDescent="0.25">
      <c r="A44" s="48" t="s">
        <v>196</v>
      </c>
      <c r="B44">
        <v>11.5318</v>
      </c>
      <c r="C44">
        <v>11.922599999999999</v>
      </c>
      <c r="E44" s="2"/>
      <c r="G44" s="68"/>
    </row>
    <row r="45" spans="1:7" x14ac:dyDescent="0.25">
      <c r="A45" s="48" t="s">
        <v>669</v>
      </c>
      <c r="B45">
        <v>11.5318</v>
      </c>
      <c r="C45">
        <v>11.922599999999999</v>
      </c>
      <c r="E45" s="2"/>
      <c r="G45" s="68"/>
    </row>
    <row r="46" spans="1:7" x14ac:dyDescent="0.25">
      <c r="A46" s="48" t="s">
        <v>670</v>
      </c>
      <c r="B46">
        <v>11.5318</v>
      </c>
      <c r="C46">
        <v>11.922599999999999</v>
      </c>
      <c r="E46" s="2"/>
      <c r="G46" s="68"/>
    </row>
    <row r="47" spans="1:7" x14ac:dyDescent="0.25">
      <c r="A47" s="48"/>
      <c r="E47" s="2"/>
      <c r="G47" s="68"/>
    </row>
    <row r="48" spans="1:7" x14ac:dyDescent="0.25">
      <c r="A48" s="47" t="s">
        <v>205</v>
      </c>
      <c r="E48" s="2"/>
      <c r="G48" s="68"/>
    </row>
    <row r="49" spans="1:7" x14ac:dyDescent="0.25">
      <c r="A49" s="48"/>
      <c r="E49" s="2"/>
      <c r="G49" s="68"/>
    </row>
    <row r="50" spans="1:7" x14ac:dyDescent="0.25">
      <c r="A50" s="48" t="s">
        <v>207</v>
      </c>
      <c r="B50" s="66" t="s">
        <v>123</v>
      </c>
      <c r="G50" s="49"/>
    </row>
    <row r="51" spans="1:7" x14ac:dyDescent="0.25">
      <c r="A51" s="48" t="s">
        <v>208</v>
      </c>
      <c r="B51" s="66" t="s">
        <v>123</v>
      </c>
      <c r="G51" s="49"/>
    </row>
    <row r="52" spans="1:7" ht="16.5" customHeight="1" x14ac:dyDescent="0.25">
      <c r="A52" s="65" t="s">
        <v>209</v>
      </c>
      <c r="B52" s="66" t="s">
        <v>123</v>
      </c>
      <c r="G52" s="49"/>
    </row>
    <row r="53" spans="1:7" ht="17.45" customHeight="1" x14ac:dyDescent="0.25">
      <c r="A53" s="65" t="s">
        <v>210</v>
      </c>
      <c r="B53" s="66" t="s">
        <v>123</v>
      </c>
      <c r="G53" s="49"/>
    </row>
    <row r="54" spans="1:7" x14ac:dyDescent="0.25">
      <c r="A54" s="48" t="s">
        <v>211</v>
      </c>
      <c r="B54" s="69">
        <f>B34</f>
        <v>0.93042366697408696</v>
      </c>
      <c r="G54" s="49"/>
    </row>
    <row r="55" spans="1:7" ht="33.6" customHeight="1" x14ac:dyDescent="0.25">
      <c r="A55" s="65" t="s">
        <v>859</v>
      </c>
      <c r="B55" s="66" t="s">
        <v>123</v>
      </c>
      <c r="G55" s="49"/>
    </row>
    <row r="56" spans="1:7" ht="30" customHeight="1" x14ac:dyDescent="0.25">
      <c r="A56" s="65" t="s">
        <v>213</v>
      </c>
      <c r="B56" s="66" t="s">
        <v>123</v>
      </c>
      <c r="G56" s="49"/>
    </row>
    <row r="57" spans="1:7" ht="30" customHeight="1" x14ac:dyDescent="0.25">
      <c r="A57" s="65" t="s">
        <v>214</v>
      </c>
      <c r="B57" s="66" t="s">
        <v>123</v>
      </c>
      <c r="G57" s="49"/>
    </row>
    <row r="58" spans="1:7" x14ac:dyDescent="0.25">
      <c r="A58" s="48" t="s">
        <v>215</v>
      </c>
      <c r="B58" s="66" t="s">
        <v>123</v>
      </c>
      <c r="G58" s="49"/>
    </row>
    <row r="59" spans="1:7" x14ac:dyDescent="0.25">
      <c r="A59" s="48" t="s">
        <v>216</v>
      </c>
      <c r="B59" s="66" t="s">
        <v>123</v>
      </c>
      <c r="G59" s="49"/>
    </row>
    <row r="60" spans="1:7" ht="15.75" customHeight="1" thickBot="1" x14ac:dyDescent="0.3">
      <c r="A60" s="70"/>
      <c r="B60" s="71"/>
      <c r="C60" s="71"/>
      <c r="D60" s="71"/>
      <c r="E60" s="71"/>
      <c r="F60" s="71"/>
      <c r="G60" s="72"/>
    </row>
    <row r="62" spans="1:7" ht="69.95" customHeight="1" x14ac:dyDescent="0.25">
      <c r="A62" s="137" t="s">
        <v>217</v>
      </c>
      <c r="B62" s="137" t="s">
        <v>218</v>
      </c>
      <c r="C62" s="137" t="s">
        <v>5</v>
      </c>
      <c r="D62" s="137" t="s">
        <v>6</v>
      </c>
    </row>
    <row r="63" spans="1:7" ht="69.95" customHeight="1" x14ac:dyDescent="0.25">
      <c r="A63" s="137" t="s">
        <v>857</v>
      </c>
      <c r="B63" s="137"/>
      <c r="C63" s="137" t="s">
        <v>11</v>
      </c>
      <c r="D63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63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860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861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7"/>
      <c r="B9" s="17"/>
      <c r="C9" s="17"/>
      <c r="D9" s="6"/>
      <c r="E9" s="7"/>
      <c r="F9" s="8"/>
      <c r="G9" s="58"/>
    </row>
    <row r="10" spans="1:8" x14ac:dyDescent="0.25">
      <c r="A10" s="59" t="s">
        <v>854</v>
      </c>
      <c r="B10" s="17"/>
      <c r="C10" s="17"/>
      <c r="D10" s="6"/>
      <c r="E10" s="7"/>
      <c r="F10" s="8"/>
      <c r="G10" s="58"/>
    </row>
    <row r="11" spans="1:8" x14ac:dyDescent="0.25">
      <c r="A11" s="57" t="s">
        <v>862</v>
      </c>
      <c r="B11" s="17" t="s">
        <v>863</v>
      </c>
      <c r="C11" s="17"/>
      <c r="D11" s="6">
        <v>50509007.002099998</v>
      </c>
      <c r="E11" s="7">
        <v>685119.32</v>
      </c>
      <c r="F11" s="8">
        <v>0.99860000000000004</v>
      </c>
      <c r="G11" s="58"/>
    </row>
    <row r="12" spans="1:8" x14ac:dyDescent="0.25">
      <c r="A12" s="59" t="s">
        <v>129</v>
      </c>
      <c r="B12" s="18"/>
      <c r="C12" s="18"/>
      <c r="D12" s="9"/>
      <c r="E12" s="20">
        <v>685119.32</v>
      </c>
      <c r="F12" s="21">
        <v>0.99860000000000004</v>
      </c>
      <c r="G12" s="60"/>
    </row>
    <row r="13" spans="1:8" x14ac:dyDescent="0.25">
      <c r="A13" s="57"/>
      <c r="B13" s="17"/>
      <c r="C13" s="17"/>
      <c r="D13" s="6"/>
      <c r="E13" s="7"/>
      <c r="F13" s="8"/>
      <c r="G13" s="58"/>
    </row>
    <row r="14" spans="1:8" x14ac:dyDescent="0.25">
      <c r="A14" s="61" t="s">
        <v>165</v>
      </c>
      <c r="B14" s="40"/>
      <c r="C14" s="40"/>
      <c r="D14" s="41"/>
      <c r="E14" s="20">
        <v>685119.32</v>
      </c>
      <c r="F14" s="21">
        <v>0.99860000000000004</v>
      </c>
      <c r="G14" s="60"/>
    </row>
    <row r="15" spans="1:8" x14ac:dyDescent="0.25">
      <c r="A15" s="57"/>
      <c r="B15" s="17"/>
      <c r="C15" s="17"/>
      <c r="D15" s="6"/>
      <c r="E15" s="7"/>
      <c r="F15" s="8"/>
      <c r="G15" s="58"/>
    </row>
    <row r="16" spans="1:8" x14ac:dyDescent="0.25">
      <c r="A16" s="59" t="s">
        <v>169</v>
      </c>
      <c r="B16" s="17"/>
      <c r="C16" s="17"/>
      <c r="D16" s="6"/>
      <c r="E16" s="7"/>
      <c r="F16" s="8"/>
      <c r="G16" s="58"/>
    </row>
    <row r="17" spans="1:7" x14ac:dyDescent="0.25">
      <c r="A17" s="57" t="s">
        <v>170</v>
      </c>
      <c r="B17" s="17"/>
      <c r="C17" s="17"/>
      <c r="D17" s="6"/>
      <c r="E17" s="7">
        <v>1422.63</v>
      </c>
      <c r="F17" s="8">
        <v>2.0999999999999999E-3</v>
      </c>
      <c r="G17" s="58">
        <v>7.0182999999999995E-2</v>
      </c>
    </row>
    <row r="18" spans="1:7" x14ac:dyDescent="0.25">
      <c r="A18" s="59" t="s">
        <v>129</v>
      </c>
      <c r="B18" s="18"/>
      <c r="C18" s="18"/>
      <c r="D18" s="9"/>
      <c r="E18" s="20">
        <v>1422.63</v>
      </c>
      <c r="F18" s="21">
        <v>2.0999999999999999E-3</v>
      </c>
      <c r="G18" s="60"/>
    </row>
    <row r="19" spans="1:7" x14ac:dyDescent="0.25">
      <c r="A19" s="57"/>
      <c r="B19" s="17"/>
      <c r="C19" s="17"/>
      <c r="D19" s="6"/>
      <c r="E19" s="7"/>
      <c r="F19" s="8"/>
      <c r="G19" s="58"/>
    </row>
    <row r="20" spans="1:7" x14ac:dyDescent="0.25">
      <c r="A20" s="61" t="s">
        <v>165</v>
      </c>
      <c r="B20" s="40"/>
      <c r="C20" s="40"/>
      <c r="D20" s="41"/>
      <c r="E20" s="20">
        <v>1422.63</v>
      </c>
      <c r="F20" s="21">
        <v>2.0999999999999999E-3</v>
      </c>
      <c r="G20" s="60"/>
    </row>
    <row r="21" spans="1:7" x14ac:dyDescent="0.25">
      <c r="A21" s="57" t="s">
        <v>171</v>
      </c>
      <c r="B21" s="17"/>
      <c r="C21" s="17"/>
      <c r="D21" s="6"/>
      <c r="E21" s="7">
        <v>1.0941874</v>
      </c>
      <c r="F21" s="45" t="s">
        <v>172</v>
      </c>
      <c r="G21" s="58"/>
    </row>
    <row r="22" spans="1:7" x14ac:dyDescent="0.25">
      <c r="A22" s="57" t="s">
        <v>173</v>
      </c>
      <c r="B22" s="17"/>
      <c r="C22" s="17"/>
      <c r="D22" s="6"/>
      <c r="E22" s="11">
        <v>-459.8541874</v>
      </c>
      <c r="F22" s="12">
        <v>-7.0100000000000002E-4</v>
      </c>
      <c r="G22" s="58">
        <v>7.0182999999999995E-2</v>
      </c>
    </row>
    <row r="23" spans="1:7" x14ac:dyDescent="0.25">
      <c r="A23" s="62" t="s">
        <v>174</v>
      </c>
      <c r="B23" s="19"/>
      <c r="C23" s="19"/>
      <c r="D23" s="13"/>
      <c r="E23" s="14">
        <v>686083.19</v>
      </c>
      <c r="F23" s="15">
        <v>1</v>
      </c>
      <c r="G23" s="63"/>
    </row>
    <row r="24" spans="1:7" x14ac:dyDescent="0.25">
      <c r="A24" s="46"/>
      <c r="B24" s="78"/>
      <c r="C24" s="78"/>
      <c r="D24" s="79"/>
      <c r="E24" s="80"/>
      <c r="F24" s="81"/>
      <c r="G24" s="82"/>
    </row>
    <row r="25" spans="1:7" x14ac:dyDescent="0.25">
      <c r="A25" s="46" t="s">
        <v>177</v>
      </c>
      <c r="B25" s="78"/>
      <c r="C25" s="78"/>
      <c r="D25" s="79"/>
      <c r="E25" s="80"/>
      <c r="F25" s="81"/>
      <c r="G25" s="82"/>
    </row>
    <row r="26" spans="1:7" x14ac:dyDescent="0.25">
      <c r="A26" s="48"/>
      <c r="G26" s="49"/>
    </row>
    <row r="27" spans="1:7" x14ac:dyDescent="0.25">
      <c r="A27" s="48" t="s">
        <v>178</v>
      </c>
      <c r="G27" s="49"/>
    </row>
    <row r="28" spans="1:7" ht="30" customHeight="1" x14ac:dyDescent="0.25">
      <c r="A28" s="64" t="s">
        <v>179</v>
      </c>
      <c r="B28" s="34" t="s">
        <v>864</v>
      </c>
      <c r="G28" s="49"/>
    </row>
    <row r="29" spans="1:7" ht="45" customHeight="1" x14ac:dyDescent="0.25">
      <c r="A29" s="64" t="s">
        <v>181</v>
      </c>
      <c r="B29" s="34" t="s">
        <v>858</v>
      </c>
      <c r="G29" s="49"/>
    </row>
    <row r="30" spans="1:7" x14ac:dyDescent="0.25">
      <c r="A30" s="64"/>
      <c r="B30" s="33"/>
      <c r="G30" s="49"/>
    </row>
    <row r="31" spans="1:7" x14ac:dyDescent="0.25">
      <c r="A31" s="64" t="s">
        <v>183</v>
      </c>
      <c r="B31" s="35">
        <v>7.4357151475502494</v>
      </c>
      <c r="G31" s="49"/>
    </row>
    <row r="32" spans="1:7" x14ac:dyDescent="0.25">
      <c r="A32" s="64"/>
      <c r="B32" s="33"/>
      <c r="G32" s="49"/>
    </row>
    <row r="33" spans="1:7" x14ac:dyDescent="0.25">
      <c r="A33" s="64" t="s">
        <v>184</v>
      </c>
      <c r="B33" s="36">
        <v>4.6132</v>
      </c>
      <c r="G33" s="49"/>
    </row>
    <row r="34" spans="1:7" x14ac:dyDescent="0.25">
      <c r="A34" s="64" t="s">
        <v>185</v>
      </c>
      <c r="B34" s="36">
        <v>5.5646593204419403</v>
      </c>
      <c r="G34" s="49"/>
    </row>
    <row r="35" spans="1:7" x14ac:dyDescent="0.25">
      <c r="A35" s="64"/>
      <c r="B35" s="33"/>
      <c r="G35" s="49"/>
    </row>
    <row r="36" spans="1:7" x14ac:dyDescent="0.25">
      <c r="A36" s="64" t="s">
        <v>186</v>
      </c>
      <c r="B36" s="37">
        <v>45382</v>
      </c>
      <c r="G36" s="49"/>
    </row>
    <row r="37" spans="1:7" x14ac:dyDescent="0.25">
      <c r="A37" s="48"/>
      <c r="G37" s="49"/>
    </row>
    <row r="38" spans="1:7" x14ac:dyDescent="0.25">
      <c r="A38" s="46" t="s">
        <v>187</v>
      </c>
      <c r="G38" s="49"/>
    </row>
    <row r="39" spans="1:7" x14ac:dyDescent="0.25">
      <c r="A39" s="65" t="s">
        <v>188</v>
      </c>
      <c r="B39" s="66" t="s">
        <v>123</v>
      </c>
      <c r="G39" s="49"/>
    </row>
    <row r="40" spans="1:7" x14ac:dyDescent="0.25">
      <c r="A40" s="48" t="s">
        <v>189</v>
      </c>
      <c r="G40" s="49"/>
    </row>
    <row r="41" spans="1:7" x14ac:dyDescent="0.25">
      <c r="A41" s="48" t="s">
        <v>190</v>
      </c>
      <c r="B41" s="66" t="s">
        <v>191</v>
      </c>
      <c r="C41" s="66" t="s">
        <v>191</v>
      </c>
      <c r="G41" s="49"/>
    </row>
    <row r="42" spans="1:7" x14ac:dyDescent="0.25">
      <c r="A42" s="48"/>
      <c r="B42" s="28">
        <v>45198</v>
      </c>
      <c r="C42" s="28">
        <v>45382</v>
      </c>
      <c r="G42" s="49"/>
    </row>
    <row r="43" spans="1:7" x14ac:dyDescent="0.25">
      <c r="A43" s="48" t="s">
        <v>195</v>
      </c>
      <c r="B43" s="38">
        <v>12.999000000000001</v>
      </c>
      <c r="C43">
        <v>13.5296</v>
      </c>
      <c r="E43" s="2"/>
      <c r="G43" s="68"/>
    </row>
    <row r="44" spans="1:7" x14ac:dyDescent="0.25">
      <c r="A44" s="48" t="s">
        <v>196</v>
      </c>
      <c r="B44" s="38">
        <v>12.999000000000001</v>
      </c>
      <c r="C44">
        <v>13.5296</v>
      </c>
      <c r="E44" s="2"/>
      <c r="G44" s="68"/>
    </row>
    <row r="45" spans="1:7" x14ac:dyDescent="0.25">
      <c r="A45" s="48" t="s">
        <v>669</v>
      </c>
      <c r="B45" s="38">
        <v>12.999000000000001</v>
      </c>
      <c r="C45">
        <v>13.5296</v>
      </c>
      <c r="E45" s="2"/>
      <c r="G45" s="68"/>
    </row>
    <row r="46" spans="1:7" x14ac:dyDescent="0.25">
      <c r="A46" s="48" t="s">
        <v>670</v>
      </c>
      <c r="B46" s="38">
        <v>12.999000000000001</v>
      </c>
      <c r="C46">
        <v>13.5296</v>
      </c>
      <c r="E46" s="2"/>
      <c r="G46" s="68"/>
    </row>
    <row r="47" spans="1:7" x14ac:dyDescent="0.25">
      <c r="A47" s="48"/>
      <c r="E47" s="2"/>
      <c r="G47" s="68"/>
    </row>
    <row r="48" spans="1:7" x14ac:dyDescent="0.25">
      <c r="A48" s="47" t="s">
        <v>205</v>
      </c>
      <c r="E48" s="2"/>
      <c r="G48" s="68"/>
    </row>
    <row r="49" spans="1:7" x14ac:dyDescent="0.25">
      <c r="A49" s="48"/>
      <c r="E49" s="2"/>
      <c r="G49" s="68"/>
    </row>
    <row r="50" spans="1:7" x14ac:dyDescent="0.25">
      <c r="A50" s="48" t="s">
        <v>207</v>
      </c>
      <c r="B50" s="66" t="s">
        <v>123</v>
      </c>
      <c r="G50" s="49"/>
    </row>
    <row r="51" spans="1:7" x14ac:dyDescent="0.25">
      <c r="A51" s="48" t="s">
        <v>208</v>
      </c>
      <c r="B51" s="66" t="s">
        <v>123</v>
      </c>
      <c r="G51" s="49"/>
    </row>
    <row r="52" spans="1:7" x14ac:dyDescent="0.25">
      <c r="A52" s="65" t="s">
        <v>209</v>
      </c>
      <c r="B52" s="66" t="s">
        <v>123</v>
      </c>
      <c r="G52" s="49"/>
    </row>
    <row r="53" spans="1:7" x14ac:dyDescent="0.25">
      <c r="A53" s="65" t="s">
        <v>210</v>
      </c>
      <c r="B53" s="66" t="s">
        <v>123</v>
      </c>
      <c r="G53" s="49"/>
    </row>
    <row r="54" spans="1:7" x14ac:dyDescent="0.25">
      <c r="A54" s="48" t="s">
        <v>211</v>
      </c>
      <c r="B54" s="69">
        <f>B34</f>
        <v>5.5646593204419403</v>
      </c>
      <c r="G54" s="49"/>
    </row>
    <row r="55" spans="1:7" ht="30" customHeight="1" x14ac:dyDescent="0.25">
      <c r="A55" s="65" t="s">
        <v>859</v>
      </c>
      <c r="B55" s="66" t="s">
        <v>123</v>
      </c>
      <c r="G55" s="49"/>
    </row>
    <row r="56" spans="1:7" ht="30" customHeight="1" x14ac:dyDescent="0.25">
      <c r="A56" s="65" t="s">
        <v>213</v>
      </c>
      <c r="B56" s="66" t="s">
        <v>123</v>
      </c>
      <c r="G56" s="49"/>
    </row>
    <row r="57" spans="1:7" ht="30" customHeight="1" x14ac:dyDescent="0.25">
      <c r="A57" s="65" t="s">
        <v>214</v>
      </c>
      <c r="B57" s="66" t="s">
        <v>123</v>
      </c>
      <c r="G57" s="49"/>
    </row>
    <row r="58" spans="1:7" x14ac:dyDescent="0.25">
      <c r="A58" s="48" t="s">
        <v>215</v>
      </c>
      <c r="B58" s="66" t="s">
        <v>123</v>
      </c>
      <c r="G58" s="49"/>
    </row>
    <row r="59" spans="1:7" x14ac:dyDescent="0.25">
      <c r="A59" s="48" t="s">
        <v>216</v>
      </c>
      <c r="B59" s="66" t="s">
        <v>123</v>
      </c>
      <c r="G59" s="49"/>
    </row>
    <row r="60" spans="1:7" ht="15.75" customHeight="1" thickBot="1" x14ac:dyDescent="0.3">
      <c r="A60" s="70"/>
      <c r="B60" s="71"/>
      <c r="C60" s="71"/>
      <c r="D60" s="71"/>
      <c r="E60" s="71"/>
      <c r="F60" s="71"/>
      <c r="G60" s="72"/>
    </row>
    <row r="62" spans="1:7" ht="69.95" customHeight="1" x14ac:dyDescent="0.25">
      <c r="A62" s="137" t="s">
        <v>217</v>
      </c>
      <c r="B62" s="137" t="s">
        <v>218</v>
      </c>
      <c r="C62" s="137" t="s">
        <v>5</v>
      </c>
      <c r="D62" s="137" t="s">
        <v>6</v>
      </c>
    </row>
    <row r="63" spans="1:7" ht="69.95" customHeight="1" x14ac:dyDescent="0.25">
      <c r="A63" s="137" t="s">
        <v>864</v>
      </c>
      <c r="B63" s="137"/>
      <c r="C63" s="137" t="s">
        <v>14</v>
      </c>
      <c r="D63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63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865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866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7"/>
      <c r="B9" s="17"/>
      <c r="C9" s="17"/>
      <c r="D9" s="6"/>
      <c r="E9" s="7"/>
      <c r="F9" s="8"/>
      <c r="G9" s="58"/>
    </row>
    <row r="10" spans="1:8" x14ac:dyDescent="0.25">
      <c r="A10" s="59" t="s">
        <v>854</v>
      </c>
      <c r="B10" s="17"/>
      <c r="C10" s="17"/>
      <c r="D10" s="6"/>
      <c r="E10" s="7"/>
      <c r="F10" s="8"/>
      <c r="G10" s="58"/>
    </row>
    <row r="11" spans="1:8" x14ac:dyDescent="0.25">
      <c r="A11" s="57" t="s">
        <v>867</v>
      </c>
      <c r="B11" s="17" t="s">
        <v>868</v>
      </c>
      <c r="C11" s="17"/>
      <c r="D11" s="6">
        <v>37427846</v>
      </c>
      <c r="E11" s="7">
        <v>454145.74</v>
      </c>
      <c r="F11" s="8">
        <v>0.99690000000000001</v>
      </c>
      <c r="G11" s="58"/>
    </row>
    <row r="12" spans="1:8" x14ac:dyDescent="0.25">
      <c r="A12" s="59" t="s">
        <v>129</v>
      </c>
      <c r="B12" s="18"/>
      <c r="C12" s="18"/>
      <c r="D12" s="9"/>
      <c r="E12" s="20">
        <v>454145.74</v>
      </c>
      <c r="F12" s="21">
        <v>0.99690000000000001</v>
      </c>
      <c r="G12" s="60"/>
    </row>
    <row r="13" spans="1:8" x14ac:dyDescent="0.25">
      <c r="A13" s="57"/>
      <c r="B13" s="17"/>
      <c r="C13" s="17"/>
      <c r="D13" s="6"/>
      <c r="E13" s="7"/>
      <c r="F13" s="8"/>
      <c r="G13" s="58"/>
    </row>
    <row r="14" spans="1:8" x14ac:dyDescent="0.25">
      <c r="A14" s="61" t="s">
        <v>165</v>
      </c>
      <c r="B14" s="40"/>
      <c r="C14" s="40"/>
      <c r="D14" s="41"/>
      <c r="E14" s="20">
        <v>454145.74</v>
      </c>
      <c r="F14" s="21">
        <v>0.99690000000000001</v>
      </c>
      <c r="G14" s="60"/>
    </row>
    <row r="15" spans="1:8" x14ac:dyDescent="0.25">
      <c r="A15" s="57"/>
      <c r="B15" s="17"/>
      <c r="C15" s="17"/>
      <c r="D15" s="6"/>
      <c r="E15" s="7"/>
      <c r="F15" s="8"/>
      <c r="G15" s="58"/>
    </row>
    <row r="16" spans="1:8" x14ac:dyDescent="0.25">
      <c r="A16" s="59" t="s">
        <v>169</v>
      </c>
      <c r="B16" s="17"/>
      <c r="C16" s="17"/>
      <c r="D16" s="6"/>
      <c r="E16" s="7"/>
      <c r="F16" s="8"/>
      <c r="G16" s="58"/>
    </row>
    <row r="17" spans="1:7" x14ac:dyDescent="0.25">
      <c r="A17" s="57" t="s">
        <v>170</v>
      </c>
      <c r="B17" s="17"/>
      <c r="C17" s="17"/>
      <c r="D17" s="6"/>
      <c r="E17" s="7">
        <v>1471.59</v>
      </c>
      <c r="F17" s="8">
        <v>3.2000000000000002E-3</v>
      </c>
      <c r="G17" s="58">
        <v>7.0182999999999995E-2</v>
      </c>
    </row>
    <row r="18" spans="1:7" x14ac:dyDescent="0.25">
      <c r="A18" s="59" t="s">
        <v>129</v>
      </c>
      <c r="B18" s="18"/>
      <c r="C18" s="18"/>
      <c r="D18" s="9"/>
      <c r="E18" s="20">
        <v>1471.59</v>
      </c>
      <c r="F18" s="21">
        <v>3.2000000000000002E-3</v>
      </c>
      <c r="G18" s="60"/>
    </row>
    <row r="19" spans="1:7" x14ac:dyDescent="0.25">
      <c r="A19" s="57"/>
      <c r="B19" s="17"/>
      <c r="C19" s="17"/>
      <c r="D19" s="6"/>
      <c r="E19" s="7"/>
      <c r="F19" s="8"/>
      <c r="G19" s="58"/>
    </row>
    <row r="20" spans="1:7" x14ac:dyDescent="0.25">
      <c r="A20" s="61" t="s">
        <v>165</v>
      </c>
      <c r="B20" s="40"/>
      <c r="C20" s="40"/>
      <c r="D20" s="41"/>
      <c r="E20" s="20">
        <v>1471.59</v>
      </c>
      <c r="F20" s="21">
        <v>3.2000000000000002E-3</v>
      </c>
      <c r="G20" s="60"/>
    </row>
    <row r="21" spans="1:7" x14ac:dyDescent="0.25">
      <c r="A21" s="57" t="s">
        <v>171</v>
      </c>
      <c r="B21" s="17"/>
      <c r="C21" s="17"/>
      <c r="D21" s="6"/>
      <c r="E21" s="7">
        <v>1.1318385</v>
      </c>
      <c r="F21" s="45" t="s">
        <v>172</v>
      </c>
      <c r="G21" s="58"/>
    </row>
    <row r="22" spans="1:7" x14ac:dyDescent="0.25">
      <c r="A22" s="57" t="s">
        <v>173</v>
      </c>
      <c r="B22" s="17"/>
      <c r="C22" s="17"/>
      <c r="D22" s="6"/>
      <c r="E22" s="11">
        <v>-51.831838500000003</v>
      </c>
      <c r="F22" s="12">
        <v>-1.02E-4</v>
      </c>
      <c r="G22" s="58">
        <v>7.0182999999999995E-2</v>
      </c>
    </row>
    <row r="23" spans="1:7" x14ac:dyDescent="0.25">
      <c r="A23" s="62" t="s">
        <v>174</v>
      </c>
      <c r="B23" s="19"/>
      <c r="C23" s="19"/>
      <c r="D23" s="13"/>
      <c r="E23" s="14">
        <v>455566.63</v>
      </c>
      <c r="F23" s="15">
        <v>1</v>
      </c>
      <c r="G23" s="63"/>
    </row>
    <row r="24" spans="1:7" x14ac:dyDescent="0.25">
      <c r="A24" s="48"/>
      <c r="G24" s="49"/>
    </row>
    <row r="25" spans="1:7" x14ac:dyDescent="0.25">
      <c r="A25" s="46" t="s">
        <v>177</v>
      </c>
      <c r="G25" s="49"/>
    </row>
    <row r="26" spans="1:7" x14ac:dyDescent="0.25">
      <c r="A26" s="48"/>
      <c r="G26" s="49"/>
    </row>
    <row r="27" spans="1:7" x14ac:dyDescent="0.25">
      <c r="A27" s="48" t="s">
        <v>178</v>
      </c>
      <c r="G27" s="49"/>
    </row>
    <row r="28" spans="1:7" ht="30" customHeight="1" x14ac:dyDescent="0.25">
      <c r="A28" s="64" t="s">
        <v>179</v>
      </c>
      <c r="B28" s="34" t="s">
        <v>869</v>
      </c>
      <c r="G28" s="49"/>
    </row>
    <row r="29" spans="1:7" ht="45" customHeight="1" x14ac:dyDescent="0.25">
      <c r="A29" s="64" t="s">
        <v>181</v>
      </c>
      <c r="B29" s="34" t="s">
        <v>858</v>
      </c>
      <c r="G29" s="49"/>
    </row>
    <row r="30" spans="1:7" x14ac:dyDescent="0.25">
      <c r="A30" s="64"/>
      <c r="B30" s="33"/>
      <c r="G30" s="49"/>
    </row>
    <row r="31" spans="1:7" x14ac:dyDescent="0.25">
      <c r="A31" s="64" t="s">
        <v>183</v>
      </c>
      <c r="B31" s="35">
        <v>7.4090826710216291</v>
      </c>
      <c r="G31" s="49"/>
    </row>
    <row r="32" spans="1:7" x14ac:dyDescent="0.25">
      <c r="A32" s="64"/>
      <c r="B32" s="33"/>
      <c r="G32" s="49"/>
    </row>
    <row r="33" spans="1:7" x14ac:dyDescent="0.25">
      <c r="A33" s="64" t="s">
        <v>184</v>
      </c>
      <c r="B33" s="36">
        <v>5.3829000000000002</v>
      </c>
      <c r="G33" s="49"/>
    </row>
    <row r="34" spans="1:7" x14ac:dyDescent="0.25">
      <c r="A34" s="64" t="s">
        <v>185</v>
      </c>
      <c r="B34" s="36">
        <v>6.7715102201291346</v>
      </c>
      <c r="G34" s="49"/>
    </row>
    <row r="35" spans="1:7" x14ac:dyDescent="0.25">
      <c r="A35" s="64"/>
      <c r="B35" s="33"/>
      <c r="G35" s="49"/>
    </row>
    <row r="36" spans="1:7" x14ac:dyDescent="0.25">
      <c r="A36" s="64" t="s">
        <v>186</v>
      </c>
      <c r="B36" s="37">
        <v>45382</v>
      </c>
      <c r="G36" s="49"/>
    </row>
    <row r="37" spans="1:7" x14ac:dyDescent="0.25">
      <c r="A37" s="48"/>
      <c r="G37" s="49"/>
    </row>
    <row r="38" spans="1:7" x14ac:dyDescent="0.25">
      <c r="A38" s="46" t="s">
        <v>187</v>
      </c>
      <c r="G38" s="49"/>
    </row>
    <row r="39" spans="1:7" x14ac:dyDescent="0.25">
      <c r="A39" s="65" t="s">
        <v>188</v>
      </c>
      <c r="B39" s="66" t="s">
        <v>123</v>
      </c>
      <c r="G39" s="49"/>
    </row>
    <row r="40" spans="1:7" x14ac:dyDescent="0.25">
      <c r="A40" s="48" t="s">
        <v>189</v>
      </c>
      <c r="G40" s="49"/>
    </row>
    <row r="41" spans="1:7" x14ac:dyDescent="0.25">
      <c r="A41" s="48" t="s">
        <v>190</v>
      </c>
      <c r="B41" s="66" t="s">
        <v>191</v>
      </c>
      <c r="C41" s="66" t="s">
        <v>191</v>
      </c>
      <c r="G41" s="49"/>
    </row>
    <row r="42" spans="1:7" x14ac:dyDescent="0.25">
      <c r="A42" s="48"/>
      <c r="B42" s="28">
        <v>45198</v>
      </c>
      <c r="C42" s="28">
        <v>45382</v>
      </c>
      <c r="G42" s="49"/>
    </row>
    <row r="43" spans="1:7" x14ac:dyDescent="0.25">
      <c r="A43" s="48" t="s">
        <v>195</v>
      </c>
      <c r="B43">
        <v>11.6005</v>
      </c>
      <c r="C43">
        <v>12.1084</v>
      </c>
      <c r="E43" s="2"/>
      <c r="G43" s="68"/>
    </row>
    <row r="44" spans="1:7" x14ac:dyDescent="0.25">
      <c r="A44" s="48" t="s">
        <v>196</v>
      </c>
      <c r="B44">
        <v>11.6005</v>
      </c>
      <c r="C44">
        <v>12.1084</v>
      </c>
      <c r="E44" s="2"/>
      <c r="G44" s="68"/>
    </row>
    <row r="45" spans="1:7" x14ac:dyDescent="0.25">
      <c r="A45" s="48" t="s">
        <v>669</v>
      </c>
      <c r="B45">
        <v>11.6005</v>
      </c>
      <c r="C45">
        <v>12.1084</v>
      </c>
      <c r="E45" s="2"/>
      <c r="G45" s="68"/>
    </row>
    <row r="46" spans="1:7" x14ac:dyDescent="0.25">
      <c r="A46" s="48" t="s">
        <v>670</v>
      </c>
      <c r="B46">
        <v>11.6005</v>
      </c>
      <c r="C46">
        <v>12.1084</v>
      </c>
      <c r="E46" s="2"/>
      <c r="G46" s="68"/>
    </row>
    <row r="47" spans="1:7" x14ac:dyDescent="0.25">
      <c r="A47" s="48"/>
      <c r="E47" s="2"/>
      <c r="G47" s="68"/>
    </row>
    <row r="48" spans="1:7" x14ac:dyDescent="0.25">
      <c r="A48" s="47" t="s">
        <v>205</v>
      </c>
      <c r="E48" s="2"/>
      <c r="G48" s="68"/>
    </row>
    <row r="49" spans="1:7" x14ac:dyDescent="0.25">
      <c r="A49" s="48"/>
      <c r="E49" s="2"/>
      <c r="G49" s="68"/>
    </row>
    <row r="50" spans="1:7" x14ac:dyDescent="0.25">
      <c r="A50" s="48" t="s">
        <v>207</v>
      </c>
      <c r="B50" s="66" t="s">
        <v>123</v>
      </c>
      <c r="G50" s="49"/>
    </row>
    <row r="51" spans="1:7" x14ac:dyDescent="0.25">
      <c r="A51" s="48" t="s">
        <v>208</v>
      </c>
      <c r="B51" s="66" t="s">
        <v>123</v>
      </c>
      <c r="G51" s="49"/>
    </row>
    <row r="52" spans="1:7" x14ac:dyDescent="0.25">
      <c r="A52" s="65" t="s">
        <v>209</v>
      </c>
      <c r="B52" s="66" t="s">
        <v>123</v>
      </c>
      <c r="G52" s="49"/>
    </row>
    <row r="53" spans="1:7" ht="21" customHeight="1" x14ac:dyDescent="0.25">
      <c r="A53" s="65" t="s">
        <v>210</v>
      </c>
      <c r="B53" s="66" t="s">
        <v>123</v>
      </c>
      <c r="G53" s="49"/>
    </row>
    <row r="54" spans="1:7" x14ac:dyDescent="0.25">
      <c r="A54" s="48" t="s">
        <v>211</v>
      </c>
      <c r="B54" s="69">
        <f>B34</f>
        <v>6.7715102201291346</v>
      </c>
      <c r="G54" s="49"/>
    </row>
    <row r="55" spans="1:7" ht="31.5" customHeight="1" x14ac:dyDescent="0.25">
      <c r="A55" s="65" t="s">
        <v>859</v>
      </c>
      <c r="B55" s="66" t="s">
        <v>123</v>
      </c>
      <c r="G55" s="49"/>
    </row>
    <row r="56" spans="1:7" ht="30" customHeight="1" x14ac:dyDescent="0.25">
      <c r="A56" s="65" t="s">
        <v>213</v>
      </c>
      <c r="B56" s="66" t="s">
        <v>123</v>
      </c>
      <c r="G56" s="49"/>
    </row>
    <row r="57" spans="1:7" ht="30" customHeight="1" x14ac:dyDescent="0.25">
      <c r="A57" s="65" t="s">
        <v>214</v>
      </c>
      <c r="B57" s="66" t="s">
        <v>123</v>
      </c>
      <c r="G57" s="49"/>
    </row>
    <row r="58" spans="1:7" x14ac:dyDescent="0.25">
      <c r="A58" s="48" t="s">
        <v>215</v>
      </c>
      <c r="B58" s="66" t="s">
        <v>123</v>
      </c>
      <c r="G58" s="49"/>
    </row>
    <row r="59" spans="1:7" x14ac:dyDescent="0.25">
      <c r="A59" s="48" t="s">
        <v>216</v>
      </c>
      <c r="B59" s="66" t="s">
        <v>123</v>
      </c>
      <c r="G59" s="49"/>
    </row>
    <row r="60" spans="1:7" ht="15.75" customHeight="1" thickBot="1" x14ac:dyDescent="0.3">
      <c r="A60" s="70"/>
      <c r="B60" s="71"/>
      <c r="C60" s="71"/>
      <c r="D60" s="71"/>
      <c r="E60" s="71"/>
      <c r="F60" s="71"/>
      <c r="G60" s="72"/>
    </row>
    <row r="62" spans="1:7" ht="69.95" customHeight="1" x14ac:dyDescent="0.25">
      <c r="A62" s="137" t="s">
        <v>217</v>
      </c>
      <c r="B62" s="137" t="s">
        <v>218</v>
      </c>
      <c r="C62" s="137" t="s">
        <v>5</v>
      </c>
      <c r="D62" s="137" t="s">
        <v>6</v>
      </c>
    </row>
    <row r="63" spans="1:7" ht="69.95" customHeight="1" x14ac:dyDescent="0.25">
      <c r="A63" s="137" t="s">
        <v>869</v>
      </c>
      <c r="B63" s="137"/>
      <c r="C63" s="137" t="s">
        <v>16</v>
      </c>
      <c r="D63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63"/>
  <sheetViews>
    <sheetView showGridLines="0" workbookViewId="0">
      <pane ySplit="6" topLeftCell="A7" activePane="bottomLeft" state="frozen"/>
      <selection activeCell="A7" sqref="A7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870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871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7"/>
      <c r="B9" s="17"/>
      <c r="C9" s="17"/>
      <c r="D9" s="6"/>
      <c r="E9" s="7"/>
      <c r="F9" s="8"/>
      <c r="G9" s="58"/>
    </row>
    <row r="10" spans="1:8" x14ac:dyDescent="0.25">
      <c r="A10" s="59" t="s">
        <v>854</v>
      </c>
      <c r="B10" s="17"/>
      <c r="C10" s="17"/>
      <c r="D10" s="6"/>
      <c r="E10" s="7"/>
      <c r="F10" s="8"/>
      <c r="G10" s="58"/>
    </row>
    <row r="11" spans="1:8" x14ac:dyDescent="0.25">
      <c r="A11" s="57" t="s">
        <v>872</v>
      </c>
      <c r="B11" s="17" t="s">
        <v>873</v>
      </c>
      <c r="C11" s="17"/>
      <c r="D11" s="6">
        <v>38153168.999999993</v>
      </c>
      <c r="E11" s="7">
        <v>433896.91</v>
      </c>
      <c r="F11" s="8">
        <v>0.99919999999999998</v>
      </c>
      <c r="G11" s="58"/>
    </row>
    <row r="12" spans="1:8" x14ac:dyDescent="0.25">
      <c r="A12" s="59" t="s">
        <v>129</v>
      </c>
      <c r="B12" s="18"/>
      <c r="C12" s="18"/>
      <c r="D12" s="9"/>
      <c r="E12" s="20">
        <v>433896.91</v>
      </c>
      <c r="F12" s="21">
        <v>0.99919999999999998</v>
      </c>
      <c r="G12" s="60"/>
    </row>
    <row r="13" spans="1:8" x14ac:dyDescent="0.25">
      <c r="A13" s="57"/>
      <c r="B13" s="17"/>
      <c r="C13" s="17"/>
      <c r="D13" s="6"/>
      <c r="E13" s="7"/>
      <c r="F13" s="8"/>
      <c r="G13" s="58"/>
    </row>
    <row r="14" spans="1:8" x14ac:dyDescent="0.25">
      <c r="A14" s="61" t="s">
        <v>165</v>
      </c>
      <c r="B14" s="40"/>
      <c r="C14" s="40"/>
      <c r="D14" s="41"/>
      <c r="E14" s="20">
        <v>433896.91</v>
      </c>
      <c r="F14" s="21">
        <v>0.99919999999999998</v>
      </c>
      <c r="G14" s="60"/>
    </row>
    <row r="15" spans="1:8" x14ac:dyDescent="0.25">
      <c r="A15" s="57"/>
      <c r="B15" s="17"/>
      <c r="C15" s="17"/>
      <c r="D15" s="6"/>
      <c r="E15" s="7"/>
      <c r="F15" s="8"/>
      <c r="G15" s="58"/>
    </row>
    <row r="16" spans="1:8" x14ac:dyDescent="0.25">
      <c r="A16" s="59" t="s">
        <v>169</v>
      </c>
      <c r="B16" s="17"/>
      <c r="C16" s="17"/>
      <c r="D16" s="6"/>
      <c r="E16" s="7"/>
      <c r="F16" s="8"/>
      <c r="G16" s="58"/>
    </row>
    <row r="17" spans="1:7" x14ac:dyDescent="0.25">
      <c r="A17" s="57" t="s">
        <v>170</v>
      </c>
      <c r="B17" s="17"/>
      <c r="C17" s="17"/>
      <c r="D17" s="6"/>
      <c r="E17" s="7">
        <v>226.78</v>
      </c>
      <c r="F17" s="8">
        <v>5.0000000000000001E-4</v>
      </c>
      <c r="G17" s="58">
        <v>7.0182999999999995E-2</v>
      </c>
    </row>
    <row r="18" spans="1:7" x14ac:dyDescent="0.25">
      <c r="A18" s="59" t="s">
        <v>129</v>
      </c>
      <c r="B18" s="18"/>
      <c r="C18" s="18"/>
      <c r="D18" s="9"/>
      <c r="E18" s="20">
        <v>226.78</v>
      </c>
      <c r="F18" s="21">
        <v>5.0000000000000001E-4</v>
      </c>
      <c r="G18" s="60"/>
    </row>
    <row r="19" spans="1:7" x14ac:dyDescent="0.25">
      <c r="A19" s="57"/>
      <c r="B19" s="17"/>
      <c r="C19" s="17"/>
      <c r="D19" s="6"/>
      <c r="E19" s="7"/>
      <c r="F19" s="8"/>
      <c r="G19" s="58"/>
    </row>
    <row r="20" spans="1:7" x14ac:dyDescent="0.25">
      <c r="A20" s="61" t="s">
        <v>165</v>
      </c>
      <c r="B20" s="40"/>
      <c r="C20" s="40"/>
      <c r="D20" s="41"/>
      <c r="E20" s="20">
        <v>226.78</v>
      </c>
      <c r="F20" s="21">
        <v>5.0000000000000001E-4</v>
      </c>
      <c r="G20" s="60"/>
    </row>
    <row r="21" spans="1:7" x14ac:dyDescent="0.25">
      <c r="A21" s="57" t="s">
        <v>171</v>
      </c>
      <c r="B21" s="17"/>
      <c r="C21" s="17"/>
      <c r="D21" s="6"/>
      <c r="E21" s="7">
        <v>0.17442450000000001</v>
      </c>
      <c r="F21" s="45" t="s">
        <v>172</v>
      </c>
      <c r="G21" s="58"/>
    </row>
    <row r="22" spans="1:7" x14ac:dyDescent="0.25">
      <c r="A22" s="57" t="s">
        <v>173</v>
      </c>
      <c r="B22" s="17"/>
      <c r="C22" s="17"/>
      <c r="D22" s="6"/>
      <c r="E22" s="7">
        <v>134.86557550000001</v>
      </c>
      <c r="F22" s="8">
        <v>2.9999999999999997E-4</v>
      </c>
      <c r="G22" s="58">
        <v>7.0182999999999995E-2</v>
      </c>
    </row>
    <row r="23" spans="1:7" x14ac:dyDescent="0.25">
      <c r="A23" s="62" t="s">
        <v>174</v>
      </c>
      <c r="B23" s="19"/>
      <c r="C23" s="19"/>
      <c r="D23" s="13"/>
      <c r="E23" s="14">
        <v>434258.73</v>
      </c>
      <c r="F23" s="15">
        <v>1</v>
      </c>
      <c r="G23" s="63"/>
    </row>
    <row r="24" spans="1:7" x14ac:dyDescent="0.25">
      <c r="A24" s="48"/>
      <c r="G24" s="49"/>
    </row>
    <row r="25" spans="1:7" x14ac:dyDescent="0.25">
      <c r="A25" s="46" t="s">
        <v>177</v>
      </c>
      <c r="G25" s="49"/>
    </row>
    <row r="26" spans="1:7" x14ac:dyDescent="0.25">
      <c r="A26" s="48"/>
      <c r="G26" s="49"/>
    </row>
    <row r="27" spans="1:7" x14ac:dyDescent="0.25">
      <c r="A27" s="48" t="s">
        <v>178</v>
      </c>
      <c r="G27" s="49"/>
    </row>
    <row r="28" spans="1:7" ht="30" customHeight="1" x14ac:dyDescent="0.25">
      <c r="A28" s="64" t="s">
        <v>179</v>
      </c>
      <c r="B28" s="34" t="s">
        <v>874</v>
      </c>
      <c r="G28" s="49"/>
    </row>
    <row r="29" spans="1:7" ht="45" customHeight="1" x14ac:dyDescent="0.25">
      <c r="A29" s="64" t="s">
        <v>181</v>
      </c>
      <c r="B29" s="34" t="s">
        <v>858</v>
      </c>
      <c r="G29" s="49"/>
    </row>
    <row r="30" spans="1:7" x14ac:dyDescent="0.25">
      <c r="A30" s="64"/>
      <c r="B30" s="33"/>
      <c r="G30" s="49"/>
    </row>
    <row r="31" spans="1:7" x14ac:dyDescent="0.25">
      <c r="A31" s="64" t="s">
        <v>183</v>
      </c>
      <c r="B31" s="35">
        <v>7.3906908907814914</v>
      </c>
      <c r="G31" s="49"/>
    </row>
    <row r="32" spans="1:7" x14ac:dyDescent="0.25">
      <c r="A32" s="64"/>
      <c r="B32" s="33"/>
      <c r="G32" s="49"/>
    </row>
    <row r="33" spans="1:7" x14ac:dyDescent="0.25">
      <c r="A33" s="64" t="s">
        <v>184</v>
      </c>
      <c r="B33" s="36">
        <v>6.1314000000000002</v>
      </c>
      <c r="G33" s="49"/>
    </row>
    <row r="34" spans="1:7" x14ac:dyDescent="0.25">
      <c r="A34" s="64" t="s">
        <v>185</v>
      </c>
      <c r="B34" s="36">
        <v>7.9073368431346047</v>
      </c>
      <c r="G34" s="49"/>
    </row>
    <row r="35" spans="1:7" x14ac:dyDescent="0.25">
      <c r="A35" s="64"/>
      <c r="B35" s="33"/>
      <c r="G35" s="49"/>
    </row>
    <row r="36" spans="1:7" x14ac:dyDescent="0.25">
      <c r="A36" s="64" t="s">
        <v>186</v>
      </c>
      <c r="B36" s="37">
        <v>45382</v>
      </c>
      <c r="G36" s="49"/>
    </row>
    <row r="37" spans="1:7" x14ac:dyDescent="0.25">
      <c r="A37" s="48"/>
      <c r="G37" s="49"/>
    </row>
    <row r="38" spans="1:7" x14ac:dyDescent="0.25">
      <c r="A38" s="46" t="s">
        <v>187</v>
      </c>
      <c r="G38" s="49"/>
    </row>
    <row r="39" spans="1:7" x14ac:dyDescent="0.25">
      <c r="A39" s="65" t="s">
        <v>188</v>
      </c>
      <c r="B39" s="66" t="s">
        <v>123</v>
      </c>
      <c r="G39" s="49"/>
    </row>
    <row r="40" spans="1:7" x14ac:dyDescent="0.25">
      <c r="A40" s="48" t="s">
        <v>189</v>
      </c>
      <c r="G40" s="49"/>
    </row>
    <row r="41" spans="1:7" x14ac:dyDescent="0.25">
      <c r="A41" s="48" t="s">
        <v>190</v>
      </c>
      <c r="B41" s="66" t="s">
        <v>191</v>
      </c>
      <c r="C41" s="66" t="s">
        <v>191</v>
      </c>
      <c r="G41" s="49"/>
    </row>
    <row r="42" spans="1:7" x14ac:dyDescent="0.25">
      <c r="A42" s="48"/>
      <c r="B42" s="28">
        <v>45198</v>
      </c>
      <c r="C42" s="28">
        <v>45382</v>
      </c>
      <c r="G42" s="49"/>
    </row>
    <row r="43" spans="1:7" x14ac:dyDescent="0.25">
      <c r="A43" s="48" t="s">
        <v>195</v>
      </c>
      <c r="B43">
        <v>10.900600000000001</v>
      </c>
      <c r="C43">
        <v>11.352</v>
      </c>
      <c r="E43" s="2"/>
      <c r="G43" s="68"/>
    </row>
    <row r="44" spans="1:7" x14ac:dyDescent="0.25">
      <c r="A44" s="48" t="s">
        <v>196</v>
      </c>
      <c r="B44">
        <v>10.900600000000001</v>
      </c>
      <c r="C44">
        <v>11.352</v>
      </c>
      <c r="E44" s="2"/>
      <c r="G44" s="68"/>
    </row>
    <row r="45" spans="1:7" x14ac:dyDescent="0.25">
      <c r="A45" s="48" t="s">
        <v>669</v>
      </c>
      <c r="B45">
        <v>10.900600000000001</v>
      </c>
      <c r="C45">
        <v>11.352</v>
      </c>
      <c r="E45" s="2"/>
      <c r="G45" s="68"/>
    </row>
    <row r="46" spans="1:7" x14ac:dyDescent="0.25">
      <c r="A46" s="48" t="s">
        <v>670</v>
      </c>
      <c r="B46">
        <v>10.900600000000001</v>
      </c>
      <c r="C46">
        <v>11.352</v>
      </c>
      <c r="E46" s="2"/>
      <c r="G46" s="68"/>
    </row>
    <row r="47" spans="1:7" x14ac:dyDescent="0.25">
      <c r="A47" s="48"/>
      <c r="E47" s="2"/>
      <c r="G47" s="68"/>
    </row>
    <row r="48" spans="1:7" x14ac:dyDescent="0.25">
      <c r="A48" s="47" t="s">
        <v>205</v>
      </c>
      <c r="E48" s="2"/>
      <c r="G48" s="68"/>
    </row>
    <row r="49" spans="1:7" x14ac:dyDescent="0.25">
      <c r="A49" s="48"/>
      <c r="E49" s="2"/>
      <c r="G49" s="68"/>
    </row>
    <row r="50" spans="1:7" x14ac:dyDescent="0.25">
      <c r="A50" s="48" t="s">
        <v>207</v>
      </c>
      <c r="B50" s="66" t="s">
        <v>123</v>
      </c>
      <c r="G50" s="49"/>
    </row>
    <row r="51" spans="1:7" x14ac:dyDescent="0.25">
      <c r="A51" s="48" t="s">
        <v>208</v>
      </c>
      <c r="B51" s="66" t="s">
        <v>123</v>
      </c>
      <c r="G51" s="49"/>
    </row>
    <row r="52" spans="1:7" ht="18" customHeight="1" x14ac:dyDescent="0.25">
      <c r="A52" s="65" t="s">
        <v>209</v>
      </c>
      <c r="B52" s="66" t="s">
        <v>123</v>
      </c>
      <c r="G52" s="49"/>
    </row>
    <row r="53" spans="1:7" ht="18.600000000000001" customHeight="1" x14ac:dyDescent="0.25">
      <c r="A53" s="65" t="s">
        <v>210</v>
      </c>
      <c r="B53" s="66" t="s">
        <v>123</v>
      </c>
      <c r="G53" s="49"/>
    </row>
    <row r="54" spans="1:7" ht="18" customHeight="1" x14ac:dyDescent="0.25">
      <c r="A54" s="48" t="s">
        <v>211</v>
      </c>
      <c r="B54" s="69">
        <f>B34</f>
        <v>7.9073368431346047</v>
      </c>
      <c r="G54" s="49"/>
    </row>
    <row r="55" spans="1:7" ht="30" customHeight="1" x14ac:dyDescent="0.25">
      <c r="A55" s="65" t="s">
        <v>859</v>
      </c>
      <c r="B55" s="66" t="s">
        <v>123</v>
      </c>
      <c r="G55" s="49"/>
    </row>
    <row r="56" spans="1:7" ht="30" customHeight="1" x14ac:dyDescent="0.25">
      <c r="A56" s="65" t="s">
        <v>213</v>
      </c>
      <c r="B56" s="66" t="s">
        <v>123</v>
      </c>
      <c r="G56" s="49"/>
    </row>
    <row r="57" spans="1:7" ht="30" customHeight="1" x14ac:dyDescent="0.25">
      <c r="A57" s="65" t="s">
        <v>214</v>
      </c>
      <c r="B57" s="66" t="s">
        <v>123</v>
      </c>
      <c r="G57" s="49"/>
    </row>
    <row r="58" spans="1:7" x14ac:dyDescent="0.25">
      <c r="A58" s="48" t="s">
        <v>215</v>
      </c>
      <c r="B58" s="66" t="s">
        <v>123</v>
      </c>
      <c r="G58" s="49"/>
    </row>
    <row r="59" spans="1:7" x14ac:dyDescent="0.25">
      <c r="A59" s="48" t="s">
        <v>216</v>
      </c>
      <c r="B59" s="66" t="s">
        <v>123</v>
      </c>
      <c r="G59" s="49"/>
    </row>
    <row r="60" spans="1:7" ht="15.75" customHeight="1" thickBot="1" x14ac:dyDescent="0.3">
      <c r="A60" s="70"/>
      <c r="B60" s="71"/>
      <c r="C60" s="71"/>
      <c r="D60" s="71"/>
      <c r="E60" s="71"/>
      <c r="F60" s="71"/>
      <c r="G60" s="72"/>
    </row>
    <row r="62" spans="1:7" ht="69.95" customHeight="1" x14ac:dyDescent="0.25">
      <c r="A62" s="137" t="s">
        <v>217</v>
      </c>
      <c r="B62" s="137" t="s">
        <v>218</v>
      </c>
      <c r="C62" s="137" t="s">
        <v>5</v>
      </c>
      <c r="D62" s="137" t="s">
        <v>6</v>
      </c>
    </row>
    <row r="63" spans="1:7" ht="69.95" customHeight="1" x14ac:dyDescent="0.25">
      <c r="A63" s="137" t="s">
        <v>875</v>
      </c>
      <c r="B63" s="137"/>
      <c r="C63" s="137" t="s">
        <v>18</v>
      </c>
      <c r="D63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77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876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877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9" t="s">
        <v>221</v>
      </c>
      <c r="B8" s="17"/>
      <c r="C8" s="17"/>
      <c r="D8" s="6"/>
      <c r="E8" s="7"/>
      <c r="F8" s="8"/>
      <c r="G8" s="58"/>
    </row>
    <row r="9" spans="1:8" x14ac:dyDescent="0.25">
      <c r="A9" s="59" t="s">
        <v>689</v>
      </c>
      <c r="B9" s="17"/>
      <c r="C9" s="17"/>
      <c r="D9" s="6"/>
      <c r="E9" s="7"/>
      <c r="F9" s="8"/>
      <c r="G9" s="58"/>
    </row>
    <row r="10" spans="1:8" x14ac:dyDescent="0.25">
      <c r="A10" s="59" t="s">
        <v>129</v>
      </c>
      <c r="B10" s="17"/>
      <c r="C10" s="17"/>
      <c r="D10" s="6"/>
      <c r="E10" s="22" t="s">
        <v>123</v>
      </c>
      <c r="F10" s="23" t="s">
        <v>123</v>
      </c>
      <c r="G10" s="58"/>
    </row>
    <row r="11" spans="1:8" x14ac:dyDescent="0.25">
      <c r="A11" s="57"/>
      <c r="B11" s="17"/>
      <c r="C11" s="17"/>
      <c r="D11" s="6"/>
      <c r="E11" s="7"/>
      <c r="F11" s="8"/>
      <c r="G11" s="58"/>
    </row>
    <row r="12" spans="1:8" x14ac:dyDescent="0.25">
      <c r="A12" s="59" t="s">
        <v>454</v>
      </c>
      <c r="B12" s="17"/>
      <c r="C12" s="17"/>
      <c r="D12" s="6"/>
      <c r="E12" s="7"/>
      <c r="F12" s="8"/>
      <c r="G12" s="58"/>
    </row>
    <row r="13" spans="1:8" x14ac:dyDescent="0.25">
      <c r="A13" s="57" t="s">
        <v>647</v>
      </c>
      <c r="B13" s="17" t="s">
        <v>648</v>
      </c>
      <c r="C13" s="17" t="s">
        <v>128</v>
      </c>
      <c r="D13" s="6">
        <v>2000000</v>
      </c>
      <c r="E13" s="7">
        <v>2022.52</v>
      </c>
      <c r="F13" s="8">
        <v>9.5999999999999992E-3</v>
      </c>
      <c r="G13" s="58">
        <v>7.2099753505999994E-2</v>
      </c>
    </row>
    <row r="14" spans="1:8" x14ac:dyDescent="0.25">
      <c r="A14" s="59" t="s">
        <v>129</v>
      </c>
      <c r="B14" s="18"/>
      <c r="C14" s="18"/>
      <c r="D14" s="9"/>
      <c r="E14" s="20">
        <v>2022.52</v>
      </c>
      <c r="F14" s="21">
        <v>9.5999999999999992E-3</v>
      </c>
      <c r="G14" s="60"/>
    </row>
    <row r="15" spans="1:8" x14ac:dyDescent="0.25">
      <c r="A15" s="57"/>
      <c r="B15" s="17"/>
      <c r="C15" s="17"/>
      <c r="D15" s="6"/>
      <c r="E15" s="7"/>
      <c r="F15" s="8"/>
      <c r="G15" s="58"/>
    </row>
    <row r="16" spans="1:8" x14ac:dyDescent="0.25">
      <c r="A16" s="57"/>
      <c r="B16" s="17"/>
      <c r="C16" s="17"/>
      <c r="D16" s="6"/>
      <c r="E16" s="7"/>
      <c r="F16" s="8"/>
      <c r="G16" s="58"/>
    </row>
    <row r="17" spans="1:7" x14ac:dyDescent="0.25">
      <c r="A17" s="59" t="s">
        <v>304</v>
      </c>
      <c r="B17" s="17"/>
      <c r="C17" s="17"/>
      <c r="D17" s="6"/>
      <c r="E17" s="7"/>
      <c r="F17" s="8"/>
      <c r="G17" s="58"/>
    </row>
    <row r="18" spans="1:7" x14ac:dyDescent="0.25">
      <c r="A18" s="59" t="s">
        <v>129</v>
      </c>
      <c r="B18" s="17"/>
      <c r="C18" s="17"/>
      <c r="D18" s="6"/>
      <c r="E18" s="22" t="s">
        <v>123</v>
      </c>
      <c r="F18" s="23" t="s">
        <v>123</v>
      </c>
      <c r="G18" s="58"/>
    </row>
    <row r="19" spans="1:7" x14ac:dyDescent="0.25">
      <c r="A19" s="57"/>
      <c r="B19" s="17"/>
      <c r="C19" s="17"/>
      <c r="D19" s="6"/>
      <c r="E19" s="7"/>
      <c r="F19" s="8"/>
      <c r="G19" s="58"/>
    </row>
    <row r="20" spans="1:7" x14ac:dyDescent="0.25">
      <c r="A20" s="59" t="s">
        <v>305</v>
      </c>
      <c r="B20" s="17"/>
      <c r="C20" s="17"/>
      <c r="D20" s="6"/>
      <c r="E20" s="7"/>
      <c r="F20" s="8"/>
      <c r="G20" s="58"/>
    </row>
    <row r="21" spans="1:7" x14ac:dyDescent="0.25">
      <c r="A21" s="59" t="s">
        <v>129</v>
      </c>
      <c r="B21" s="17"/>
      <c r="C21" s="17"/>
      <c r="D21" s="6"/>
      <c r="E21" s="22" t="s">
        <v>123</v>
      </c>
      <c r="F21" s="23" t="s">
        <v>123</v>
      </c>
      <c r="G21" s="58"/>
    </row>
    <row r="22" spans="1:7" x14ac:dyDescent="0.25">
      <c r="A22" s="57"/>
      <c r="B22" s="17"/>
      <c r="C22" s="17"/>
      <c r="D22" s="6"/>
      <c r="E22" s="7"/>
      <c r="F22" s="8"/>
      <c r="G22" s="58"/>
    </row>
    <row r="23" spans="1:7" x14ac:dyDescent="0.25">
      <c r="A23" s="61" t="s">
        <v>165</v>
      </c>
      <c r="B23" s="40"/>
      <c r="C23" s="40"/>
      <c r="D23" s="41"/>
      <c r="E23" s="20">
        <v>2022.52</v>
      </c>
      <c r="F23" s="21">
        <v>9.5999999999999992E-3</v>
      </c>
      <c r="G23" s="60"/>
    </row>
    <row r="24" spans="1:7" x14ac:dyDescent="0.25">
      <c r="A24" s="57"/>
      <c r="B24" s="17"/>
      <c r="C24" s="17"/>
      <c r="D24" s="6"/>
      <c r="E24" s="7"/>
      <c r="F24" s="8"/>
      <c r="G24" s="58"/>
    </row>
    <row r="25" spans="1:7" x14ac:dyDescent="0.25">
      <c r="A25" s="57"/>
      <c r="B25" s="17"/>
      <c r="C25" s="17"/>
      <c r="D25" s="6"/>
      <c r="E25" s="7"/>
      <c r="F25" s="8"/>
      <c r="G25" s="58"/>
    </row>
    <row r="26" spans="1:7" x14ac:dyDescent="0.25">
      <c r="A26" s="59" t="s">
        <v>854</v>
      </c>
      <c r="B26" s="17"/>
      <c r="C26" s="17"/>
      <c r="D26" s="6"/>
      <c r="E26" s="7"/>
      <c r="F26" s="8"/>
      <c r="G26" s="58"/>
    </row>
    <row r="27" spans="1:7" x14ac:dyDescent="0.25">
      <c r="A27" s="57" t="s">
        <v>878</v>
      </c>
      <c r="B27" s="17" t="s">
        <v>879</v>
      </c>
      <c r="C27" s="17"/>
      <c r="D27" s="6">
        <v>18786779</v>
      </c>
      <c r="E27" s="7">
        <v>208615.91</v>
      </c>
      <c r="F27" s="8">
        <v>0.98880000000000001</v>
      </c>
      <c r="G27" s="58"/>
    </row>
    <row r="28" spans="1:7" x14ac:dyDescent="0.25">
      <c r="A28" s="59" t="s">
        <v>129</v>
      </c>
      <c r="B28" s="18"/>
      <c r="C28" s="18"/>
      <c r="D28" s="9"/>
      <c r="E28" s="20">
        <v>208615.91</v>
      </c>
      <c r="F28" s="21">
        <v>0.98880000000000001</v>
      </c>
      <c r="G28" s="60"/>
    </row>
    <row r="29" spans="1:7" x14ac:dyDescent="0.25">
      <c r="A29" s="57"/>
      <c r="B29" s="17"/>
      <c r="C29" s="17"/>
      <c r="D29" s="6"/>
      <c r="E29" s="7"/>
      <c r="F29" s="8"/>
      <c r="G29" s="58"/>
    </row>
    <row r="30" spans="1:7" x14ac:dyDescent="0.25">
      <c r="A30" s="61" t="s">
        <v>165</v>
      </c>
      <c r="B30" s="40"/>
      <c r="C30" s="40"/>
      <c r="D30" s="41"/>
      <c r="E30" s="20">
        <v>208615.91</v>
      </c>
      <c r="F30" s="21">
        <v>0.98880000000000001</v>
      </c>
      <c r="G30" s="60"/>
    </row>
    <row r="31" spans="1:7" x14ac:dyDescent="0.25">
      <c r="A31" s="57"/>
      <c r="B31" s="17"/>
      <c r="C31" s="17"/>
      <c r="D31" s="6"/>
      <c r="E31" s="7"/>
      <c r="F31" s="8"/>
      <c r="G31" s="58"/>
    </row>
    <row r="32" spans="1:7" x14ac:dyDescent="0.25">
      <c r="A32" s="59" t="s">
        <v>169</v>
      </c>
      <c r="B32" s="17"/>
      <c r="C32" s="17"/>
      <c r="D32" s="6"/>
      <c r="E32" s="7"/>
      <c r="F32" s="8"/>
      <c r="G32" s="58"/>
    </row>
    <row r="33" spans="1:7" x14ac:dyDescent="0.25">
      <c r="A33" s="57" t="s">
        <v>170</v>
      </c>
      <c r="B33" s="17"/>
      <c r="C33" s="17"/>
      <c r="D33" s="6"/>
      <c r="E33" s="7">
        <v>378.64</v>
      </c>
      <c r="F33" s="8">
        <v>1.8E-3</v>
      </c>
      <c r="G33" s="58">
        <v>7.0182999999999995E-2</v>
      </c>
    </row>
    <row r="34" spans="1:7" x14ac:dyDescent="0.25">
      <c r="A34" s="59" t="s">
        <v>129</v>
      </c>
      <c r="B34" s="18"/>
      <c r="C34" s="18"/>
      <c r="D34" s="9"/>
      <c r="E34" s="20">
        <v>378.64</v>
      </c>
      <c r="F34" s="21">
        <v>1.8E-3</v>
      </c>
      <c r="G34" s="60"/>
    </row>
    <row r="35" spans="1:7" x14ac:dyDescent="0.25">
      <c r="A35" s="57"/>
      <c r="B35" s="17"/>
      <c r="C35" s="17"/>
      <c r="D35" s="6"/>
      <c r="E35" s="7"/>
      <c r="F35" s="8"/>
      <c r="G35" s="58"/>
    </row>
    <row r="36" spans="1:7" x14ac:dyDescent="0.25">
      <c r="A36" s="61" t="s">
        <v>165</v>
      </c>
      <c r="B36" s="40"/>
      <c r="C36" s="40"/>
      <c r="D36" s="41"/>
      <c r="E36" s="20">
        <v>378.64</v>
      </c>
      <c r="F36" s="21">
        <v>1.8E-3</v>
      </c>
      <c r="G36" s="60"/>
    </row>
    <row r="37" spans="1:7" x14ac:dyDescent="0.25">
      <c r="A37" s="57" t="s">
        <v>171</v>
      </c>
      <c r="B37" s="17"/>
      <c r="C37" s="17"/>
      <c r="D37" s="6"/>
      <c r="E37" s="7">
        <v>22.474553100000001</v>
      </c>
      <c r="F37" s="8">
        <v>1.06E-4</v>
      </c>
      <c r="G37" s="58"/>
    </row>
    <row r="38" spans="1:7" x14ac:dyDescent="0.25">
      <c r="A38" s="57" t="s">
        <v>173</v>
      </c>
      <c r="B38" s="17"/>
      <c r="C38" s="17"/>
      <c r="D38" s="6"/>
      <c r="E38" s="11">
        <v>-70.664553100000006</v>
      </c>
      <c r="F38" s="12">
        <v>-3.0600000000000001E-4</v>
      </c>
      <c r="G38" s="58">
        <v>7.0182999999999995E-2</v>
      </c>
    </row>
    <row r="39" spans="1:7" x14ac:dyDescent="0.25">
      <c r="A39" s="62" t="s">
        <v>174</v>
      </c>
      <c r="B39" s="19"/>
      <c r="C39" s="19"/>
      <c r="D39" s="13"/>
      <c r="E39" s="14">
        <v>210968.88</v>
      </c>
      <c r="F39" s="15">
        <v>1</v>
      </c>
      <c r="G39" s="63"/>
    </row>
    <row r="40" spans="1:7" x14ac:dyDescent="0.25">
      <c r="A40" s="48"/>
      <c r="G40" s="49"/>
    </row>
    <row r="41" spans="1:7" x14ac:dyDescent="0.25">
      <c r="A41" s="48" t="s">
        <v>178</v>
      </c>
      <c r="G41" s="49"/>
    </row>
    <row r="42" spans="1:7" ht="30" customHeight="1" x14ac:dyDescent="0.25">
      <c r="A42" s="64" t="s">
        <v>179</v>
      </c>
      <c r="B42" s="34" t="s">
        <v>880</v>
      </c>
      <c r="G42" s="49"/>
    </row>
    <row r="43" spans="1:7" ht="30" customHeight="1" x14ac:dyDescent="0.25">
      <c r="A43" s="64" t="s">
        <v>181</v>
      </c>
      <c r="B43" s="34" t="s">
        <v>858</v>
      </c>
      <c r="G43" s="49"/>
    </row>
    <row r="44" spans="1:7" x14ac:dyDescent="0.25">
      <c r="A44" s="64"/>
      <c r="B44" s="33"/>
      <c r="G44" s="49"/>
    </row>
    <row r="45" spans="1:7" x14ac:dyDescent="0.25">
      <c r="A45" s="64" t="s">
        <v>183</v>
      </c>
      <c r="B45" s="35">
        <v>7.3647735465209623</v>
      </c>
      <c r="G45" s="49"/>
    </row>
    <row r="46" spans="1:7" x14ac:dyDescent="0.25">
      <c r="A46" s="64"/>
      <c r="B46" s="33"/>
      <c r="G46" s="49"/>
    </row>
    <row r="47" spans="1:7" x14ac:dyDescent="0.25">
      <c r="A47" s="64" t="s">
        <v>184</v>
      </c>
      <c r="B47" s="36">
        <v>6.5193000000000003</v>
      </c>
      <c r="G47" s="49"/>
    </row>
    <row r="48" spans="1:7" x14ac:dyDescent="0.25">
      <c r="A48" s="64" t="s">
        <v>185</v>
      </c>
      <c r="B48" s="36">
        <v>8.7095471601054602</v>
      </c>
      <c r="G48" s="49"/>
    </row>
    <row r="49" spans="1:7" x14ac:dyDescent="0.25">
      <c r="A49" s="64"/>
      <c r="B49" s="33"/>
      <c r="G49" s="49"/>
    </row>
    <row r="50" spans="1:7" x14ac:dyDescent="0.25">
      <c r="A50" s="64" t="s">
        <v>186</v>
      </c>
      <c r="B50" s="37">
        <v>45382</v>
      </c>
      <c r="G50" s="49"/>
    </row>
    <row r="51" spans="1:7" x14ac:dyDescent="0.25">
      <c r="A51" s="48"/>
      <c r="G51" s="49"/>
    </row>
    <row r="52" spans="1:7" x14ac:dyDescent="0.25">
      <c r="A52" s="46" t="s">
        <v>187</v>
      </c>
      <c r="G52" s="49"/>
    </row>
    <row r="53" spans="1:7" x14ac:dyDescent="0.25">
      <c r="A53" s="65" t="s">
        <v>188</v>
      </c>
      <c r="B53" s="66" t="s">
        <v>123</v>
      </c>
      <c r="G53" s="49"/>
    </row>
    <row r="54" spans="1:7" x14ac:dyDescent="0.25">
      <c r="A54" s="48" t="s">
        <v>189</v>
      </c>
      <c r="G54" s="49"/>
    </row>
    <row r="55" spans="1:7" x14ac:dyDescent="0.25">
      <c r="A55" s="48" t="s">
        <v>190</v>
      </c>
      <c r="B55" s="66" t="s">
        <v>191</v>
      </c>
      <c r="C55" s="66" t="s">
        <v>191</v>
      </c>
      <c r="G55" s="49"/>
    </row>
    <row r="56" spans="1:7" x14ac:dyDescent="0.25">
      <c r="A56" s="48"/>
      <c r="B56" s="28">
        <v>45198</v>
      </c>
      <c r="C56" s="28">
        <v>45382</v>
      </c>
      <c r="G56" s="49"/>
    </row>
    <row r="57" spans="1:7" x14ac:dyDescent="0.25">
      <c r="A57" s="48" t="s">
        <v>707</v>
      </c>
      <c r="B57">
        <v>10.6127</v>
      </c>
      <c r="C57">
        <v>11.1348</v>
      </c>
      <c r="E57" s="2"/>
      <c r="G57" s="68"/>
    </row>
    <row r="58" spans="1:7" x14ac:dyDescent="0.25">
      <c r="A58" s="48" t="s">
        <v>196</v>
      </c>
      <c r="B58">
        <v>10.6127</v>
      </c>
      <c r="C58">
        <v>11.1348</v>
      </c>
      <c r="E58" s="2"/>
      <c r="G58" s="68"/>
    </row>
    <row r="59" spans="1:7" x14ac:dyDescent="0.25">
      <c r="A59" s="48" t="s">
        <v>708</v>
      </c>
      <c r="B59">
        <v>10.6127</v>
      </c>
      <c r="C59">
        <v>11.1348</v>
      </c>
      <c r="E59" s="2"/>
      <c r="G59" s="68"/>
    </row>
    <row r="60" spans="1:7" x14ac:dyDescent="0.25">
      <c r="A60" s="48" t="s">
        <v>670</v>
      </c>
      <c r="B60">
        <v>10.6127</v>
      </c>
      <c r="C60">
        <v>11.1348</v>
      </c>
      <c r="E60" s="2"/>
      <c r="G60" s="68"/>
    </row>
    <row r="61" spans="1:7" x14ac:dyDescent="0.25">
      <c r="A61" s="48"/>
      <c r="E61" s="2"/>
      <c r="G61" s="68"/>
    </row>
    <row r="62" spans="1:7" x14ac:dyDescent="0.25">
      <c r="A62" s="47" t="s">
        <v>205</v>
      </c>
      <c r="E62" s="2"/>
      <c r="G62" s="68"/>
    </row>
    <row r="63" spans="1:7" x14ac:dyDescent="0.25">
      <c r="A63" s="48"/>
      <c r="E63" s="2"/>
      <c r="G63" s="68"/>
    </row>
    <row r="64" spans="1:7" x14ac:dyDescent="0.25">
      <c r="A64" s="48" t="s">
        <v>207</v>
      </c>
      <c r="B64" s="66" t="s">
        <v>123</v>
      </c>
      <c r="G64" s="49"/>
    </row>
    <row r="65" spans="1:7" x14ac:dyDescent="0.25">
      <c r="A65" s="48" t="s">
        <v>208</v>
      </c>
      <c r="B65" s="66" t="s">
        <v>123</v>
      </c>
      <c r="G65" s="49"/>
    </row>
    <row r="66" spans="1:7" x14ac:dyDescent="0.25">
      <c r="A66" s="65" t="s">
        <v>209</v>
      </c>
      <c r="B66" s="66" t="s">
        <v>123</v>
      </c>
      <c r="G66" s="49"/>
    </row>
    <row r="67" spans="1:7" x14ac:dyDescent="0.25">
      <c r="A67" s="65" t="s">
        <v>210</v>
      </c>
      <c r="B67" s="66" t="s">
        <v>123</v>
      </c>
      <c r="G67" s="49"/>
    </row>
    <row r="68" spans="1:7" x14ac:dyDescent="0.25">
      <c r="A68" s="48" t="s">
        <v>211</v>
      </c>
      <c r="B68" s="69">
        <f>B48</f>
        <v>8.7095471601054602</v>
      </c>
      <c r="G68" s="49"/>
    </row>
    <row r="69" spans="1:7" ht="29.1" customHeight="1" x14ac:dyDescent="0.25">
      <c r="A69" s="65" t="s">
        <v>859</v>
      </c>
      <c r="B69" s="66" t="s">
        <v>123</v>
      </c>
      <c r="G69" s="49"/>
    </row>
    <row r="70" spans="1:7" ht="30" customHeight="1" x14ac:dyDescent="0.25">
      <c r="A70" s="65" t="s">
        <v>213</v>
      </c>
      <c r="B70" s="66" t="s">
        <v>123</v>
      </c>
      <c r="G70" s="49"/>
    </row>
    <row r="71" spans="1:7" ht="30" customHeight="1" x14ac:dyDescent="0.25">
      <c r="A71" s="65" t="s">
        <v>214</v>
      </c>
      <c r="B71" s="66" t="s">
        <v>123</v>
      </c>
      <c r="G71" s="49"/>
    </row>
    <row r="72" spans="1:7" x14ac:dyDescent="0.25">
      <c r="A72" s="48" t="s">
        <v>215</v>
      </c>
      <c r="B72" s="66" t="s">
        <v>123</v>
      </c>
      <c r="G72" s="49"/>
    </row>
    <row r="73" spans="1:7" x14ac:dyDescent="0.25">
      <c r="A73" s="48" t="s">
        <v>216</v>
      </c>
      <c r="B73" s="66" t="s">
        <v>123</v>
      </c>
      <c r="G73" s="49"/>
    </row>
    <row r="74" spans="1:7" ht="15.75" customHeight="1" thickBot="1" x14ac:dyDescent="0.3">
      <c r="A74" s="70"/>
      <c r="B74" s="71"/>
      <c r="C74" s="71"/>
      <c r="D74" s="71"/>
      <c r="E74" s="71"/>
      <c r="F74" s="71"/>
      <c r="G74" s="72"/>
    </row>
    <row r="76" spans="1:7" ht="69.95" customHeight="1" x14ac:dyDescent="0.25">
      <c r="A76" s="137" t="s">
        <v>217</v>
      </c>
      <c r="B76" s="137" t="s">
        <v>218</v>
      </c>
      <c r="C76" s="137" t="s">
        <v>5</v>
      </c>
      <c r="D76" s="137" t="s">
        <v>6</v>
      </c>
    </row>
    <row r="77" spans="1:7" ht="69.95" customHeight="1" x14ac:dyDescent="0.25">
      <c r="A77" s="137" t="s">
        <v>881</v>
      </c>
      <c r="B77" s="137"/>
      <c r="C77" s="137" t="s">
        <v>20</v>
      </c>
      <c r="D77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98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882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883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9" t="s">
        <v>122</v>
      </c>
      <c r="B9" s="17"/>
      <c r="C9" s="17"/>
      <c r="D9" s="6"/>
      <c r="E9" s="44" t="s">
        <v>123</v>
      </c>
      <c r="F9" s="45" t="s">
        <v>123</v>
      </c>
      <c r="G9" s="58"/>
    </row>
    <row r="10" spans="1:8" x14ac:dyDescent="0.25">
      <c r="A10" s="59" t="s">
        <v>221</v>
      </c>
      <c r="B10" s="17"/>
      <c r="C10" s="17"/>
      <c r="D10" s="6"/>
      <c r="E10" s="7"/>
      <c r="F10" s="8"/>
      <c r="G10" s="58"/>
    </row>
    <row r="11" spans="1:8" x14ac:dyDescent="0.25">
      <c r="A11" s="59" t="s">
        <v>689</v>
      </c>
      <c r="B11" s="17"/>
      <c r="C11" s="17"/>
      <c r="D11" s="6"/>
      <c r="E11" s="7"/>
      <c r="F11" s="8"/>
      <c r="G11" s="58"/>
    </row>
    <row r="12" spans="1:8" x14ac:dyDescent="0.25">
      <c r="A12" s="59" t="s">
        <v>129</v>
      </c>
      <c r="B12" s="17"/>
      <c r="C12" s="17"/>
      <c r="D12" s="6"/>
      <c r="E12" s="22" t="s">
        <v>123</v>
      </c>
      <c r="F12" s="23" t="s">
        <v>123</v>
      </c>
      <c r="G12" s="58"/>
    </row>
    <row r="13" spans="1:8" x14ac:dyDescent="0.25">
      <c r="A13" s="57"/>
      <c r="B13" s="17"/>
      <c r="C13" s="17"/>
      <c r="D13" s="6"/>
      <c r="E13" s="7"/>
      <c r="F13" s="8"/>
      <c r="G13" s="58"/>
    </row>
    <row r="14" spans="1:8" x14ac:dyDescent="0.25">
      <c r="A14" s="59" t="s">
        <v>454</v>
      </c>
      <c r="B14" s="17"/>
      <c r="C14" s="17"/>
      <c r="D14" s="6"/>
      <c r="E14" s="7"/>
      <c r="F14" s="8"/>
      <c r="G14" s="58"/>
    </row>
    <row r="15" spans="1:8" x14ac:dyDescent="0.25">
      <c r="A15" s="57" t="s">
        <v>884</v>
      </c>
      <c r="B15" s="17" t="s">
        <v>885</v>
      </c>
      <c r="C15" s="17" t="s">
        <v>128</v>
      </c>
      <c r="D15" s="6">
        <v>7500000</v>
      </c>
      <c r="E15" s="7">
        <v>7556.91</v>
      </c>
      <c r="F15" s="8">
        <v>0.54210000000000003</v>
      </c>
      <c r="G15" s="58">
        <v>7.2149454362000001E-2</v>
      </c>
    </row>
    <row r="16" spans="1:8" x14ac:dyDescent="0.25">
      <c r="A16" s="57" t="s">
        <v>886</v>
      </c>
      <c r="B16" s="17" t="s">
        <v>887</v>
      </c>
      <c r="C16" s="17" t="s">
        <v>128</v>
      </c>
      <c r="D16" s="6">
        <v>3000000</v>
      </c>
      <c r="E16" s="7">
        <v>3065.25</v>
      </c>
      <c r="F16" s="8">
        <v>0.21990000000000001</v>
      </c>
      <c r="G16" s="58">
        <v>7.2475644815999996E-2</v>
      </c>
    </row>
    <row r="17" spans="1:7" x14ac:dyDescent="0.25">
      <c r="A17" s="57" t="s">
        <v>888</v>
      </c>
      <c r="B17" s="17" t="s">
        <v>889</v>
      </c>
      <c r="C17" s="17" t="s">
        <v>128</v>
      </c>
      <c r="D17" s="6">
        <v>3000000</v>
      </c>
      <c r="E17" s="7">
        <v>3025.63</v>
      </c>
      <c r="F17" s="8">
        <v>0.21709999999999999</v>
      </c>
      <c r="G17" s="58">
        <v>7.1764302860000004E-2</v>
      </c>
    </row>
    <row r="18" spans="1:7" x14ac:dyDescent="0.25">
      <c r="A18" s="59" t="s">
        <v>129</v>
      </c>
      <c r="B18" s="18"/>
      <c r="C18" s="18"/>
      <c r="D18" s="9"/>
      <c r="E18" s="20">
        <v>13647.79</v>
      </c>
      <c r="F18" s="21">
        <v>0.97909999999999997</v>
      </c>
      <c r="G18" s="60"/>
    </row>
    <row r="19" spans="1:7" x14ac:dyDescent="0.25">
      <c r="A19" s="57"/>
      <c r="B19" s="17"/>
      <c r="C19" s="17"/>
      <c r="D19" s="6"/>
      <c r="E19" s="7"/>
      <c r="F19" s="8"/>
      <c r="G19" s="58"/>
    </row>
    <row r="20" spans="1:7" x14ac:dyDescent="0.25">
      <c r="A20" s="59" t="s">
        <v>692</v>
      </c>
      <c r="B20" s="17"/>
      <c r="C20" s="17"/>
      <c r="D20" s="6"/>
      <c r="E20" s="7"/>
      <c r="F20" s="8"/>
      <c r="G20" s="58"/>
    </row>
    <row r="21" spans="1:7" x14ac:dyDescent="0.25">
      <c r="A21" s="57" t="s">
        <v>890</v>
      </c>
      <c r="B21" s="17" t="s">
        <v>891</v>
      </c>
      <c r="C21" s="17" t="s">
        <v>128</v>
      </c>
      <c r="D21" s="6">
        <v>9100</v>
      </c>
      <c r="E21" s="7">
        <v>9.4700000000000006</v>
      </c>
      <c r="F21" s="8">
        <v>6.9999999999999999E-4</v>
      </c>
      <c r="G21" s="58">
        <v>7.5213455624999995E-2</v>
      </c>
    </row>
    <row r="22" spans="1:7" x14ac:dyDescent="0.25">
      <c r="A22" s="59" t="s">
        <v>129</v>
      </c>
      <c r="B22" s="18"/>
      <c r="C22" s="18"/>
      <c r="D22" s="9"/>
      <c r="E22" s="20">
        <v>9.4700000000000006</v>
      </c>
      <c r="F22" s="21">
        <v>6.9999999999999999E-4</v>
      </c>
      <c r="G22" s="60"/>
    </row>
    <row r="23" spans="1:7" x14ac:dyDescent="0.25">
      <c r="A23" s="57"/>
      <c r="B23" s="17"/>
      <c r="C23" s="17"/>
      <c r="D23" s="6"/>
      <c r="E23" s="7"/>
      <c r="F23" s="8"/>
      <c r="G23" s="58"/>
    </row>
    <row r="24" spans="1:7" x14ac:dyDescent="0.25">
      <c r="A24" s="57"/>
      <c r="B24" s="17"/>
      <c r="C24" s="17"/>
      <c r="D24" s="6"/>
      <c r="E24" s="7"/>
      <c r="F24" s="8"/>
      <c r="G24" s="58"/>
    </row>
    <row r="25" spans="1:7" x14ac:dyDescent="0.25">
      <c r="A25" s="59" t="s">
        <v>304</v>
      </c>
      <c r="B25" s="17"/>
      <c r="C25" s="17"/>
      <c r="D25" s="6"/>
      <c r="E25" s="7"/>
      <c r="F25" s="8"/>
      <c r="G25" s="58"/>
    </row>
    <row r="26" spans="1:7" x14ac:dyDescent="0.25">
      <c r="A26" s="59" t="s">
        <v>129</v>
      </c>
      <c r="B26" s="17"/>
      <c r="C26" s="17"/>
      <c r="D26" s="6"/>
      <c r="E26" s="22" t="s">
        <v>123</v>
      </c>
      <c r="F26" s="23" t="s">
        <v>123</v>
      </c>
      <c r="G26" s="58"/>
    </row>
    <row r="27" spans="1:7" x14ac:dyDescent="0.25">
      <c r="A27" s="57"/>
      <c r="B27" s="17"/>
      <c r="C27" s="17"/>
      <c r="D27" s="6"/>
      <c r="E27" s="7"/>
      <c r="F27" s="8"/>
      <c r="G27" s="58"/>
    </row>
    <row r="28" spans="1:7" x14ac:dyDescent="0.25">
      <c r="A28" s="59" t="s">
        <v>305</v>
      </c>
      <c r="B28" s="17"/>
      <c r="C28" s="17"/>
      <c r="D28" s="6"/>
      <c r="E28" s="7"/>
      <c r="F28" s="8"/>
      <c r="G28" s="58"/>
    </row>
    <row r="29" spans="1:7" x14ac:dyDescent="0.25">
      <c r="A29" s="59" t="s">
        <v>129</v>
      </c>
      <c r="B29" s="17"/>
      <c r="C29" s="17"/>
      <c r="D29" s="6"/>
      <c r="E29" s="22" t="s">
        <v>123</v>
      </c>
      <c r="F29" s="23" t="s">
        <v>123</v>
      </c>
      <c r="G29" s="58"/>
    </row>
    <row r="30" spans="1:7" x14ac:dyDescent="0.25">
      <c r="A30" s="57"/>
      <c r="B30" s="17"/>
      <c r="C30" s="17"/>
      <c r="D30" s="6"/>
      <c r="E30" s="7"/>
      <c r="F30" s="8"/>
      <c r="G30" s="58"/>
    </row>
    <row r="31" spans="1:7" x14ac:dyDescent="0.25">
      <c r="A31" s="61" t="s">
        <v>165</v>
      </c>
      <c r="B31" s="40"/>
      <c r="C31" s="40"/>
      <c r="D31" s="41"/>
      <c r="E31" s="20">
        <v>13657.26</v>
      </c>
      <c r="F31" s="21">
        <v>0.9798</v>
      </c>
      <c r="G31" s="60"/>
    </row>
    <row r="32" spans="1:7" x14ac:dyDescent="0.25">
      <c r="A32" s="57"/>
      <c r="B32" s="17"/>
      <c r="C32" s="17"/>
      <c r="D32" s="6"/>
      <c r="E32" s="7"/>
      <c r="F32" s="8"/>
      <c r="G32" s="58"/>
    </row>
    <row r="33" spans="1:7" x14ac:dyDescent="0.25">
      <c r="A33" s="57"/>
      <c r="B33" s="17"/>
      <c r="C33" s="17"/>
      <c r="D33" s="6"/>
      <c r="E33" s="7"/>
      <c r="F33" s="8"/>
      <c r="G33" s="58"/>
    </row>
    <row r="34" spans="1:7" x14ac:dyDescent="0.25">
      <c r="A34" s="59" t="s">
        <v>169</v>
      </c>
      <c r="B34" s="17"/>
      <c r="C34" s="17"/>
      <c r="D34" s="6"/>
      <c r="E34" s="7"/>
      <c r="F34" s="8"/>
      <c r="G34" s="58"/>
    </row>
    <row r="35" spans="1:7" x14ac:dyDescent="0.25">
      <c r="A35" s="57" t="s">
        <v>170</v>
      </c>
      <c r="B35" s="17"/>
      <c r="C35" s="17"/>
      <c r="D35" s="6"/>
      <c r="E35" s="7">
        <v>105.9</v>
      </c>
      <c r="F35" s="8">
        <v>7.6E-3</v>
      </c>
      <c r="G35" s="58">
        <v>7.0182999999999995E-2</v>
      </c>
    </row>
    <row r="36" spans="1:7" x14ac:dyDescent="0.25">
      <c r="A36" s="59" t="s">
        <v>129</v>
      </c>
      <c r="B36" s="18"/>
      <c r="C36" s="18"/>
      <c r="D36" s="9"/>
      <c r="E36" s="20">
        <v>105.9</v>
      </c>
      <c r="F36" s="21">
        <v>7.6E-3</v>
      </c>
      <c r="G36" s="60"/>
    </row>
    <row r="37" spans="1:7" x14ac:dyDescent="0.25">
      <c r="A37" s="57"/>
      <c r="B37" s="17"/>
      <c r="C37" s="17"/>
      <c r="D37" s="6"/>
      <c r="E37" s="7"/>
      <c r="F37" s="8"/>
      <c r="G37" s="58"/>
    </row>
    <row r="38" spans="1:7" x14ac:dyDescent="0.25">
      <c r="A38" s="61" t="s">
        <v>165</v>
      </c>
      <c r="B38" s="40"/>
      <c r="C38" s="40"/>
      <c r="D38" s="41"/>
      <c r="E38" s="20">
        <v>105.9</v>
      </c>
      <c r="F38" s="21">
        <v>7.6E-3</v>
      </c>
      <c r="G38" s="60"/>
    </row>
    <row r="39" spans="1:7" x14ac:dyDescent="0.25">
      <c r="A39" s="57" t="s">
        <v>171</v>
      </c>
      <c r="B39" s="17"/>
      <c r="C39" s="17"/>
      <c r="D39" s="6"/>
      <c r="E39" s="7">
        <v>190.5459707</v>
      </c>
      <c r="F39" s="8">
        <v>1.3669000000000001E-2</v>
      </c>
      <c r="G39" s="58"/>
    </row>
    <row r="40" spans="1:7" x14ac:dyDescent="0.25">
      <c r="A40" s="57" t="s">
        <v>173</v>
      </c>
      <c r="B40" s="17"/>
      <c r="C40" s="17"/>
      <c r="D40" s="6"/>
      <c r="E40" s="11">
        <v>-14.585970700000001</v>
      </c>
      <c r="F40" s="12">
        <v>-1.0690000000000001E-3</v>
      </c>
      <c r="G40" s="58">
        <v>7.0182999999999995E-2</v>
      </c>
    </row>
    <row r="41" spans="1:7" x14ac:dyDescent="0.25">
      <c r="A41" s="62" t="s">
        <v>174</v>
      </c>
      <c r="B41" s="19"/>
      <c r="C41" s="19"/>
      <c r="D41" s="13"/>
      <c r="E41" s="14">
        <v>13939.12</v>
      </c>
      <c r="F41" s="15">
        <v>1</v>
      </c>
      <c r="G41" s="63"/>
    </row>
    <row r="42" spans="1:7" x14ac:dyDescent="0.25">
      <c r="A42" s="48"/>
      <c r="G42" s="49"/>
    </row>
    <row r="43" spans="1:7" x14ac:dyDescent="0.25">
      <c r="A43" s="48" t="s">
        <v>178</v>
      </c>
      <c r="G43" s="49"/>
    </row>
    <row r="44" spans="1:7" ht="45" customHeight="1" x14ac:dyDescent="0.25">
      <c r="A44" s="64" t="s">
        <v>179</v>
      </c>
      <c r="B44" s="34" t="s">
        <v>892</v>
      </c>
      <c r="G44" s="49"/>
    </row>
    <row r="45" spans="1:7" x14ac:dyDescent="0.25">
      <c r="A45" s="64" t="s">
        <v>181</v>
      </c>
      <c r="B45" s="33" t="s">
        <v>893</v>
      </c>
      <c r="G45" s="49"/>
    </row>
    <row r="46" spans="1:7" x14ac:dyDescent="0.25">
      <c r="A46" s="64"/>
      <c r="B46" s="33"/>
      <c r="G46" s="49"/>
    </row>
    <row r="47" spans="1:7" x14ac:dyDescent="0.25">
      <c r="A47" s="64" t="s">
        <v>183</v>
      </c>
      <c r="B47" s="35">
        <v>7.2113681025295344</v>
      </c>
      <c r="G47" s="49"/>
    </row>
    <row r="48" spans="1:7" x14ac:dyDescent="0.25">
      <c r="A48" s="64"/>
      <c r="B48" s="33"/>
      <c r="G48" s="49"/>
    </row>
    <row r="49" spans="1:7" x14ac:dyDescent="0.25">
      <c r="A49" s="64" t="s">
        <v>184</v>
      </c>
      <c r="B49" s="36">
        <v>9.0698000000000008</v>
      </c>
      <c r="G49" s="49"/>
    </row>
    <row r="50" spans="1:7" x14ac:dyDescent="0.25">
      <c r="A50" s="64" t="s">
        <v>185</v>
      </c>
      <c r="B50" s="22">
        <v>15.93377293596817</v>
      </c>
      <c r="G50" s="49"/>
    </row>
    <row r="51" spans="1:7" x14ac:dyDescent="0.25">
      <c r="A51" s="64"/>
      <c r="B51" s="33"/>
      <c r="G51" s="49"/>
    </row>
    <row r="52" spans="1:7" x14ac:dyDescent="0.25">
      <c r="A52" s="64" t="s">
        <v>186</v>
      </c>
      <c r="B52" s="37">
        <v>45382</v>
      </c>
      <c r="G52" s="49"/>
    </row>
    <row r="53" spans="1:7" x14ac:dyDescent="0.25">
      <c r="A53" s="48"/>
      <c r="B53" s="83"/>
      <c r="G53" s="49"/>
    </row>
    <row r="54" spans="1:7" x14ac:dyDescent="0.25">
      <c r="A54" s="46" t="s">
        <v>187</v>
      </c>
      <c r="G54" s="49"/>
    </row>
    <row r="55" spans="1:7" x14ac:dyDescent="0.25">
      <c r="A55" s="65" t="s">
        <v>188</v>
      </c>
      <c r="B55" s="66" t="s">
        <v>123</v>
      </c>
      <c r="G55" s="49"/>
    </row>
    <row r="56" spans="1:7" x14ac:dyDescent="0.25">
      <c r="A56" s="48" t="s">
        <v>189</v>
      </c>
      <c r="G56" s="49"/>
    </row>
    <row r="57" spans="1:7" x14ac:dyDescent="0.25">
      <c r="A57" s="48" t="s">
        <v>190</v>
      </c>
      <c r="B57" s="66" t="s">
        <v>191</v>
      </c>
      <c r="C57" s="66" t="s">
        <v>191</v>
      </c>
      <c r="G57" s="49"/>
    </row>
    <row r="58" spans="1:7" x14ac:dyDescent="0.25">
      <c r="A58" s="48"/>
      <c r="B58" s="84">
        <v>45198</v>
      </c>
      <c r="C58" s="28">
        <v>45382</v>
      </c>
      <c r="G58" s="49"/>
    </row>
    <row r="59" spans="1:7" x14ac:dyDescent="0.25">
      <c r="A59" s="48" t="s">
        <v>192</v>
      </c>
      <c r="B59" s="67" t="s">
        <v>194</v>
      </c>
      <c r="C59" s="66" t="s">
        <v>194</v>
      </c>
      <c r="E59" s="2"/>
      <c r="G59" s="68"/>
    </row>
    <row r="60" spans="1:7" x14ac:dyDescent="0.25">
      <c r="A60" s="48" t="s">
        <v>193</v>
      </c>
      <c r="B60" s="67" t="s">
        <v>194</v>
      </c>
      <c r="C60" s="66" t="s">
        <v>194</v>
      </c>
      <c r="E60" s="2"/>
      <c r="G60" s="68"/>
    </row>
    <row r="61" spans="1:7" x14ac:dyDescent="0.25">
      <c r="A61" s="48" t="s">
        <v>665</v>
      </c>
      <c r="B61" s="67" t="s">
        <v>194</v>
      </c>
      <c r="C61" s="66" t="s">
        <v>194</v>
      </c>
      <c r="E61" s="2"/>
      <c r="G61" s="68"/>
    </row>
    <row r="62" spans="1:7" x14ac:dyDescent="0.25">
      <c r="A62" s="48" t="s">
        <v>195</v>
      </c>
      <c r="B62" s="67">
        <v>22.291699999999999</v>
      </c>
      <c r="C62" s="66">
        <v>23.635999999999999</v>
      </c>
      <c r="E62" s="2"/>
      <c r="G62" s="68"/>
    </row>
    <row r="63" spans="1:7" x14ac:dyDescent="0.25">
      <c r="A63" s="48" t="s">
        <v>196</v>
      </c>
      <c r="B63" s="67">
        <v>22.202999999999999</v>
      </c>
      <c r="C63" s="66">
        <v>23.541799999999999</v>
      </c>
      <c r="E63" s="2"/>
      <c r="G63" s="68"/>
    </row>
    <row r="64" spans="1:7" x14ac:dyDescent="0.25">
      <c r="A64" s="48" t="s">
        <v>666</v>
      </c>
      <c r="B64" s="67">
        <v>16.593699999999998</v>
      </c>
      <c r="C64" s="66">
        <v>16.711400000000001</v>
      </c>
      <c r="E64" s="2"/>
      <c r="G64" s="68"/>
    </row>
    <row r="65" spans="1:7" x14ac:dyDescent="0.25">
      <c r="A65" s="48" t="s">
        <v>667</v>
      </c>
      <c r="B65" s="67">
        <v>15.8002</v>
      </c>
      <c r="C65" s="66">
        <v>15.6069</v>
      </c>
      <c r="E65" s="2"/>
      <c r="G65" s="68"/>
    </row>
    <row r="66" spans="1:7" x14ac:dyDescent="0.25">
      <c r="A66" s="48" t="s">
        <v>200</v>
      </c>
      <c r="B66" s="67">
        <v>21.2057</v>
      </c>
      <c r="C66" s="66">
        <v>22.409099999999999</v>
      </c>
      <c r="E66" s="2"/>
      <c r="G66" s="68"/>
    </row>
    <row r="67" spans="1:7" x14ac:dyDescent="0.25">
      <c r="A67" s="48" t="s">
        <v>204</v>
      </c>
      <c r="B67" s="67" t="s">
        <v>194</v>
      </c>
      <c r="C67" s="66" t="s">
        <v>194</v>
      </c>
      <c r="E67" s="2"/>
      <c r="G67" s="68"/>
    </row>
    <row r="68" spans="1:7" x14ac:dyDescent="0.25">
      <c r="A68" s="48" t="s">
        <v>668</v>
      </c>
      <c r="B68" s="67" t="s">
        <v>194</v>
      </c>
      <c r="C68" s="66" t="s">
        <v>194</v>
      </c>
      <c r="E68" s="2"/>
      <c r="G68" s="68"/>
    </row>
    <row r="69" spans="1:7" x14ac:dyDescent="0.25">
      <c r="A69" s="48" t="s">
        <v>669</v>
      </c>
      <c r="B69" s="67">
        <v>21.196400000000001</v>
      </c>
      <c r="C69" s="66">
        <v>22.3992</v>
      </c>
      <c r="E69" s="2"/>
      <c r="G69" s="68"/>
    </row>
    <row r="70" spans="1:7" x14ac:dyDescent="0.25">
      <c r="A70" s="48" t="s">
        <v>670</v>
      </c>
      <c r="B70" s="67">
        <v>21.2103</v>
      </c>
      <c r="C70" s="66">
        <v>22.413900000000002</v>
      </c>
      <c r="E70" s="2"/>
      <c r="G70" s="68"/>
    </row>
    <row r="71" spans="1:7" x14ac:dyDescent="0.25">
      <c r="A71" s="48" t="s">
        <v>671</v>
      </c>
      <c r="B71" s="67">
        <v>10.346</v>
      </c>
      <c r="C71" s="66">
        <v>10.473000000000001</v>
      </c>
      <c r="E71" s="2"/>
      <c r="G71" s="68"/>
    </row>
    <row r="72" spans="1:7" x14ac:dyDescent="0.25">
      <c r="A72" s="48" t="s">
        <v>672</v>
      </c>
      <c r="B72" s="67">
        <v>10.2667</v>
      </c>
      <c r="C72" s="66">
        <v>10.3443</v>
      </c>
      <c r="E72" s="2"/>
      <c r="G72" s="68"/>
    </row>
    <row r="73" spans="1:7" x14ac:dyDescent="0.25">
      <c r="A73" s="48"/>
      <c r="B73" s="67"/>
      <c r="C73" s="66"/>
      <c r="E73" s="2"/>
      <c r="G73" s="68"/>
    </row>
    <row r="74" spans="1:7" x14ac:dyDescent="0.25">
      <c r="A74" s="47" t="s">
        <v>205</v>
      </c>
      <c r="B74" s="67"/>
      <c r="C74" s="66"/>
      <c r="E74" s="2"/>
      <c r="G74" s="68"/>
    </row>
    <row r="75" spans="1:7" x14ac:dyDescent="0.25">
      <c r="A75" s="48" t="s">
        <v>206</v>
      </c>
      <c r="E75" s="2"/>
      <c r="G75" s="68"/>
    </row>
    <row r="76" spans="1:7" x14ac:dyDescent="0.25">
      <c r="A76" s="48"/>
      <c r="G76" s="49"/>
    </row>
    <row r="77" spans="1:7" x14ac:dyDescent="0.25">
      <c r="A77" s="48" t="s">
        <v>673</v>
      </c>
      <c r="G77" s="49"/>
    </row>
    <row r="78" spans="1:7" x14ac:dyDescent="0.25">
      <c r="A78" s="48"/>
      <c r="G78" s="49"/>
    </row>
    <row r="79" spans="1:7" x14ac:dyDescent="0.25">
      <c r="A79" s="76" t="s">
        <v>674</v>
      </c>
      <c r="B79" s="74" t="s">
        <v>675</v>
      </c>
      <c r="C79" s="77" t="s">
        <v>676</v>
      </c>
      <c r="D79" s="77" t="s">
        <v>677</v>
      </c>
      <c r="G79" s="49"/>
    </row>
    <row r="80" spans="1:7" x14ac:dyDescent="0.25">
      <c r="A80" s="76" t="s">
        <v>680</v>
      </c>
      <c r="B80" s="74"/>
      <c r="C80" s="74">
        <v>0.86239960000000004</v>
      </c>
      <c r="D80" s="74">
        <v>0.86239960000000004</v>
      </c>
      <c r="G80" s="49"/>
    </row>
    <row r="81" spans="1:7" x14ac:dyDescent="0.25">
      <c r="A81" s="76" t="s">
        <v>681</v>
      </c>
      <c r="B81" s="74"/>
      <c r="C81" s="74">
        <v>1.1131498</v>
      </c>
      <c r="D81" s="74">
        <v>1.1131498</v>
      </c>
      <c r="G81" s="49"/>
    </row>
    <row r="82" spans="1:7" x14ac:dyDescent="0.25">
      <c r="A82" s="76" t="s">
        <v>682</v>
      </c>
      <c r="B82" s="74"/>
      <c r="C82" s="74">
        <v>0.53191770000000005</v>
      </c>
      <c r="D82" s="74">
        <v>0.53191770000000005</v>
      </c>
      <c r="G82" s="49"/>
    </row>
    <row r="83" spans="1:7" x14ac:dyDescent="0.25">
      <c r="A83" s="76" t="s">
        <v>684</v>
      </c>
      <c r="B83" s="74"/>
      <c r="C83" s="74">
        <v>0.4468838</v>
      </c>
      <c r="D83" s="74">
        <v>0.4468838</v>
      </c>
      <c r="G83" s="49"/>
    </row>
    <row r="84" spans="1:7" x14ac:dyDescent="0.25">
      <c r="A84" s="76" t="s">
        <v>685</v>
      </c>
      <c r="B84" s="74"/>
      <c r="C84" s="74">
        <v>0.49307980000000001</v>
      </c>
      <c r="D84" s="74">
        <v>0.49307980000000001</v>
      </c>
      <c r="G84" s="49"/>
    </row>
    <row r="85" spans="1:7" x14ac:dyDescent="0.25">
      <c r="A85" s="48"/>
      <c r="G85" s="49"/>
    </row>
    <row r="86" spans="1:7" x14ac:dyDescent="0.25">
      <c r="A86" s="48" t="s">
        <v>208</v>
      </c>
      <c r="B86" s="66" t="s">
        <v>123</v>
      </c>
      <c r="G86" s="49"/>
    </row>
    <row r="87" spans="1:7" x14ac:dyDescent="0.25">
      <c r="A87" s="65" t="s">
        <v>209</v>
      </c>
      <c r="B87" s="66" t="s">
        <v>123</v>
      </c>
      <c r="G87" s="49"/>
    </row>
    <row r="88" spans="1:7" x14ac:dyDescent="0.25">
      <c r="A88" s="65" t="s">
        <v>210</v>
      </c>
      <c r="B88" s="66" t="s">
        <v>123</v>
      </c>
      <c r="G88" s="49"/>
    </row>
    <row r="89" spans="1:7" x14ac:dyDescent="0.25">
      <c r="A89" s="48" t="s">
        <v>211</v>
      </c>
      <c r="B89" s="69">
        <f>B50</f>
        <v>15.93377293596817</v>
      </c>
      <c r="G89" s="49"/>
    </row>
    <row r="90" spans="1:7" ht="31.5" customHeight="1" x14ac:dyDescent="0.25">
      <c r="A90" s="65" t="s">
        <v>212</v>
      </c>
      <c r="B90" s="66" t="s">
        <v>123</v>
      </c>
      <c r="G90" s="49"/>
    </row>
    <row r="91" spans="1:7" ht="30" customHeight="1" x14ac:dyDescent="0.25">
      <c r="A91" s="65" t="s">
        <v>213</v>
      </c>
      <c r="B91" s="66" t="s">
        <v>123</v>
      </c>
      <c r="G91" s="49"/>
    </row>
    <row r="92" spans="1:7" ht="30" customHeight="1" x14ac:dyDescent="0.25">
      <c r="A92" s="65" t="s">
        <v>214</v>
      </c>
      <c r="B92" s="66" t="s">
        <v>123</v>
      </c>
      <c r="G92" s="49"/>
    </row>
    <row r="93" spans="1:7" x14ac:dyDescent="0.25">
      <c r="A93" s="48" t="s">
        <v>215</v>
      </c>
      <c r="B93" s="66" t="s">
        <v>123</v>
      </c>
      <c r="G93" s="49"/>
    </row>
    <row r="94" spans="1:7" x14ac:dyDescent="0.25">
      <c r="A94" s="48" t="s">
        <v>216</v>
      </c>
      <c r="B94" s="66" t="s">
        <v>123</v>
      </c>
      <c r="G94" s="49"/>
    </row>
    <row r="95" spans="1:7" ht="15.75" customHeight="1" thickBot="1" x14ac:dyDescent="0.3">
      <c r="A95" s="70"/>
      <c r="B95" s="71"/>
      <c r="C95" s="71"/>
      <c r="D95" s="71"/>
      <c r="E95" s="71"/>
      <c r="F95" s="71"/>
      <c r="G95" s="72"/>
    </row>
    <row r="97" spans="1:6" ht="69.95" customHeight="1" x14ac:dyDescent="0.25">
      <c r="A97" s="137" t="s">
        <v>217</v>
      </c>
      <c r="B97" s="137" t="s">
        <v>218</v>
      </c>
      <c r="C97" s="137" t="s">
        <v>5</v>
      </c>
      <c r="D97" s="137" t="s">
        <v>6</v>
      </c>
      <c r="E97" s="137" t="s">
        <v>5</v>
      </c>
      <c r="F97" s="137" t="s">
        <v>6</v>
      </c>
    </row>
    <row r="98" spans="1:6" ht="69.95" customHeight="1" x14ac:dyDescent="0.25">
      <c r="A98" s="137" t="s">
        <v>892</v>
      </c>
      <c r="B98" s="137"/>
      <c r="C98" s="137" t="s">
        <v>40</v>
      </c>
      <c r="D98" s="137"/>
      <c r="E98" s="137" t="s">
        <v>41</v>
      </c>
      <c r="F98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4"/>
  <sheetViews>
    <sheetView showGridLines="0" workbookViewId="0">
      <pane ySplit="6" topLeftCell="A7" activePane="bottomLeft" state="frozen"/>
      <selection pane="bottomLeft" activeCell="A7" sqref="A7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113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114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9" t="s">
        <v>122</v>
      </c>
      <c r="B9" s="17"/>
      <c r="C9" s="17"/>
      <c r="D9" s="6"/>
      <c r="E9" s="44" t="s">
        <v>123</v>
      </c>
      <c r="F9" s="45" t="s">
        <v>123</v>
      </c>
      <c r="G9" s="58"/>
    </row>
    <row r="10" spans="1:8" x14ac:dyDescent="0.25">
      <c r="A10" s="57"/>
      <c r="B10" s="17"/>
      <c r="C10" s="17"/>
      <c r="D10" s="6"/>
      <c r="E10" s="7"/>
      <c r="F10" s="8"/>
      <c r="G10" s="58"/>
    </row>
    <row r="11" spans="1:8" x14ac:dyDescent="0.25">
      <c r="A11" s="59" t="s">
        <v>124</v>
      </c>
      <c r="B11" s="17"/>
      <c r="C11" s="17"/>
      <c r="D11" s="6"/>
      <c r="E11" s="7"/>
      <c r="F11" s="8"/>
      <c r="G11" s="58"/>
    </row>
    <row r="12" spans="1:8" x14ac:dyDescent="0.25">
      <c r="A12" s="57"/>
      <c r="B12" s="17"/>
      <c r="C12" s="17"/>
      <c r="D12" s="6"/>
      <c r="E12" s="7"/>
      <c r="F12" s="8"/>
      <c r="G12" s="58"/>
    </row>
    <row r="13" spans="1:8" x14ac:dyDescent="0.25">
      <c r="A13" s="59" t="s">
        <v>125</v>
      </c>
      <c r="B13" s="17"/>
      <c r="C13" s="17"/>
      <c r="D13" s="6"/>
      <c r="E13" s="7"/>
      <c r="F13" s="8"/>
      <c r="G13" s="58"/>
    </row>
    <row r="14" spans="1:8" x14ac:dyDescent="0.25">
      <c r="A14" s="57" t="s">
        <v>126</v>
      </c>
      <c r="B14" s="17" t="s">
        <v>127</v>
      </c>
      <c r="C14" s="17" t="s">
        <v>128</v>
      </c>
      <c r="D14" s="6">
        <v>4000000</v>
      </c>
      <c r="E14" s="7">
        <v>3787.48</v>
      </c>
      <c r="F14" s="8">
        <v>9.4600000000000004E-2</v>
      </c>
      <c r="G14" s="58">
        <v>7.0624999999999993E-2</v>
      </c>
    </row>
    <row r="15" spans="1:8" x14ac:dyDescent="0.25">
      <c r="A15" s="59" t="s">
        <v>129</v>
      </c>
      <c r="B15" s="18"/>
      <c r="C15" s="18"/>
      <c r="D15" s="9"/>
      <c r="E15" s="20">
        <v>3787.48</v>
      </c>
      <c r="F15" s="21">
        <v>9.4600000000000004E-2</v>
      </c>
      <c r="G15" s="60"/>
    </row>
    <row r="16" spans="1:8" x14ac:dyDescent="0.25">
      <c r="A16" s="59"/>
      <c r="B16" s="18"/>
      <c r="C16" s="18"/>
      <c r="D16" s="9"/>
      <c r="E16" s="27"/>
      <c r="F16" s="10"/>
      <c r="G16" s="60"/>
    </row>
    <row r="17" spans="1:7" x14ac:dyDescent="0.25">
      <c r="A17" s="59" t="s">
        <v>130</v>
      </c>
      <c r="B17" s="17"/>
      <c r="C17" s="17"/>
      <c r="D17" s="6"/>
      <c r="E17" s="7"/>
      <c r="F17" s="8"/>
      <c r="G17" s="58"/>
    </row>
    <row r="18" spans="1:7" x14ac:dyDescent="0.25">
      <c r="A18" s="57" t="s">
        <v>131</v>
      </c>
      <c r="B18" s="17" t="s">
        <v>132</v>
      </c>
      <c r="C18" s="17" t="s">
        <v>133</v>
      </c>
      <c r="D18" s="6">
        <v>2500000</v>
      </c>
      <c r="E18" s="7">
        <v>2421.39</v>
      </c>
      <c r="F18" s="8">
        <v>6.0499999999999998E-2</v>
      </c>
      <c r="G18" s="58">
        <v>7.4999999999999997E-2</v>
      </c>
    </row>
    <row r="19" spans="1:7" x14ac:dyDescent="0.25">
      <c r="A19" s="57" t="s">
        <v>134</v>
      </c>
      <c r="B19" s="17" t="s">
        <v>135</v>
      </c>
      <c r="C19" s="17" t="s">
        <v>133</v>
      </c>
      <c r="D19" s="6">
        <v>2500000</v>
      </c>
      <c r="E19" s="7">
        <v>2358.92</v>
      </c>
      <c r="F19" s="8">
        <v>5.8900000000000001E-2</v>
      </c>
      <c r="G19" s="58">
        <v>7.5800000000000006E-2</v>
      </c>
    </row>
    <row r="20" spans="1:7" x14ac:dyDescent="0.25">
      <c r="A20" s="57" t="s">
        <v>136</v>
      </c>
      <c r="B20" s="17" t="s">
        <v>137</v>
      </c>
      <c r="C20" s="17" t="s">
        <v>133</v>
      </c>
      <c r="D20" s="6">
        <v>2500000</v>
      </c>
      <c r="E20" s="7">
        <v>2358.35</v>
      </c>
      <c r="F20" s="8">
        <v>5.8900000000000001E-2</v>
      </c>
      <c r="G20" s="58">
        <v>7.5600000000000001E-2</v>
      </c>
    </row>
    <row r="21" spans="1:7" x14ac:dyDescent="0.25">
      <c r="A21" s="57" t="s">
        <v>138</v>
      </c>
      <c r="B21" s="17" t="s">
        <v>139</v>
      </c>
      <c r="C21" s="17" t="s">
        <v>133</v>
      </c>
      <c r="D21" s="6">
        <v>2500000</v>
      </c>
      <c r="E21" s="7">
        <v>2357.66</v>
      </c>
      <c r="F21" s="8">
        <v>5.8900000000000001E-2</v>
      </c>
      <c r="G21" s="58">
        <v>7.5725000000000001E-2</v>
      </c>
    </row>
    <row r="22" spans="1:7" x14ac:dyDescent="0.25">
      <c r="A22" s="57" t="s">
        <v>140</v>
      </c>
      <c r="B22" s="17" t="s">
        <v>141</v>
      </c>
      <c r="C22" s="17" t="s">
        <v>133</v>
      </c>
      <c r="D22" s="6">
        <v>2500000</v>
      </c>
      <c r="E22" s="7">
        <v>2357.29</v>
      </c>
      <c r="F22" s="8">
        <v>5.8900000000000001E-2</v>
      </c>
      <c r="G22" s="58">
        <v>7.6200000000000004E-2</v>
      </c>
    </row>
    <row r="23" spans="1:7" x14ac:dyDescent="0.25">
      <c r="A23" s="57" t="s">
        <v>142</v>
      </c>
      <c r="B23" s="17" t="s">
        <v>143</v>
      </c>
      <c r="C23" s="17" t="s">
        <v>133</v>
      </c>
      <c r="D23" s="6">
        <v>2500000</v>
      </c>
      <c r="E23" s="7">
        <v>2353.41</v>
      </c>
      <c r="F23" s="8">
        <v>5.8799999999999998E-2</v>
      </c>
      <c r="G23" s="58">
        <v>7.6550000000000007E-2</v>
      </c>
    </row>
    <row r="24" spans="1:7" x14ac:dyDescent="0.25">
      <c r="A24" s="57" t="s">
        <v>144</v>
      </c>
      <c r="B24" s="17" t="s">
        <v>145</v>
      </c>
      <c r="C24" s="17" t="s">
        <v>133</v>
      </c>
      <c r="D24" s="6">
        <v>2500000</v>
      </c>
      <c r="E24" s="7">
        <v>2350.71</v>
      </c>
      <c r="F24" s="8">
        <v>5.8700000000000002E-2</v>
      </c>
      <c r="G24" s="58">
        <v>7.6000999999999999E-2</v>
      </c>
    </row>
    <row r="25" spans="1:7" x14ac:dyDescent="0.25">
      <c r="A25" s="57" t="s">
        <v>146</v>
      </c>
      <c r="B25" s="17" t="s">
        <v>147</v>
      </c>
      <c r="C25" s="17" t="s">
        <v>148</v>
      </c>
      <c r="D25" s="6">
        <v>2500000</v>
      </c>
      <c r="E25" s="7">
        <v>2349.8000000000002</v>
      </c>
      <c r="F25" s="8">
        <v>5.8700000000000002E-2</v>
      </c>
      <c r="G25" s="58">
        <v>7.5750999999999999E-2</v>
      </c>
    </row>
    <row r="26" spans="1:7" x14ac:dyDescent="0.25">
      <c r="A26" s="57" t="s">
        <v>149</v>
      </c>
      <c r="B26" s="17" t="s">
        <v>150</v>
      </c>
      <c r="C26" s="17" t="s">
        <v>151</v>
      </c>
      <c r="D26" s="6">
        <v>2500000</v>
      </c>
      <c r="E26" s="7">
        <v>2349.12</v>
      </c>
      <c r="F26" s="8">
        <v>5.8700000000000002E-2</v>
      </c>
      <c r="G26" s="58">
        <v>7.5140999999999999E-2</v>
      </c>
    </row>
    <row r="27" spans="1:7" x14ac:dyDescent="0.25">
      <c r="A27" s="57" t="s">
        <v>152</v>
      </c>
      <c r="B27" s="17" t="s">
        <v>153</v>
      </c>
      <c r="C27" s="17" t="s">
        <v>151</v>
      </c>
      <c r="D27" s="6">
        <v>2500000</v>
      </c>
      <c r="E27" s="7">
        <v>2340.65</v>
      </c>
      <c r="F27" s="8">
        <v>5.8500000000000003E-2</v>
      </c>
      <c r="G27" s="58">
        <v>7.5300000000000006E-2</v>
      </c>
    </row>
    <row r="28" spans="1:7" x14ac:dyDescent="0.25">
      <c r="A28" s="59" t="s">
        <v>129</v>
      </c>
      <c r="B28" s="18"/>
      <c r="C28" s="18"/>
      <c r="D28" s="9"/>
      <c r="E28" s="20">
        <v>23597.3</v>
      </c>
      <c r="F28" s="21">
        <v>0.58950000000000002</v>
      </c>
      <c r="G28" s="60"/>
    </row>
    <row r="29" spans="1:7" x14ac:dyDescent="0.25">
      <c r="A29" s="57"/>
      <c r="B29" s="17"/>
      <c r="C29" s="17"/>
      <c r="D29" s="6"/>
      <c r="E29" s="7"/>
      <c r="F29" s="8"/>
      <c r="G29" s="58"/>
    </row>
    <row r="30" spans="1:7" x14ac:dyDescent="0.25">
      <c r="A30" s="59" t="s">
        <v>154</v>
      </c>
      <c r="B30" s="17"/>
      <c r="C30" s="17"/>
      <c r="D30" s="6"/>
      <c r="E30" s="7"/>
      <c r="F30" s="8"/>
      <c r="G30" s="58"/>
    </row>
    <row r="31" spans="1:7" x14ac:dyDescent="0.25">
      <c r="A31" s="57" t="s">
        <v>155</v>
      </c>
      <c r="B31" s="17" t="s">
        <v>156</v>
      </c>
      <c r="C31" s="17" t="s">
        <v>133</v>
      </c>
      <c r="D31" s="6">
        <v>3500000</v>
      </c>
      <c r="E31" s="7">
        <v>3468.15</v>
      </c>
      <c r="F31" s="8">
        <v>8.6599999999999996E-2</v>
      </c>
      <c r="G31" s="58">
        <v>7.4496999999999994E-2</v>
      </c>
    </row>
    <row r="32" spans="1:7" x14ac:dyDescent="0.25">
      <c r="A32" s="57" t="s">
        <v>157</v>
      </c>
      <c r="B32" s="17" t="s">
        <v>158</v>
      </c>
      <c r="C32" s="17" t="s">
        <v>133</v>
      </c>
      <c r="D32" s="6">
        <v>2500000</v>
      </c>
      <c r="E32" s="7">
        <v>2357.46</v>
      </c>
      <c r="F32" s="8">
        <v>5.8900000000000001E-2</v>
      </c>
      <c r="G32" s="58">
        <v>7.6899999999999996E-2</v>
      </c>
    </row>
    <row r="33" spans="1:7" x14ac:dyDescent="0.25">
      <c r="A33" s="57" t="s">
        <v>159</v>
      </c>
      <c r="B33" s="17" t="s">
        <v>160</v>
      </c>
      <c r="C33" s="17" t="s">
        <v>133</v>
      </c>
      <c r="D33" s="6">
        <v>2500000</v>
      </c>
      <c r="E33" s="7">
        <v>2340.7199999999998</v>
      </c>
      <c r="F33" s="8">
        <v>5.8500000000000003E-2</v>
      </c>
      <c r="G33" s="58">
        <v>8.1699999999999995E-2</v>
      </c>
    </row>
    <row r="34" spans="1:7" x14ac:dyDescent="0.25">
      <c r="A34" s="57" t="s">
        <v>161</v>
      </c>
      <c r="B34" s="17" t="s">
        <v>162</v>
      </c>
      <c r="C34" s="17" t="s">
        <v>133</v>
      </c>
      <c r="D34" s="6">
        <v>2500000</v>
      </c>
      <c r="E34" s="7">
        <v>2328.5300000000002</v>
      </c>
      <c r="F34" s="8">
        <v>5.8200000000000002E-2</v>
      </c>
      <c r="G34" s="58">
        <v>8.2449999999999996E-2</v>
      </c>
    </row>
    <row r="35" spans="1:7" x14ac:dyDescent="0.25">
      <c r="A35" s="57" t="s">
        <v>163</v>
      </c>
      <c r="B35" s="17" t="s">
        <v>164</v>
      </c>
      <c r="C35" s="17" t="s">
        <v>133</v>
      </c>
      <c r="D35" s="6">
        <v>1500000</v>
      </c>
      <c r="E35" s="7">
        <v>1475.47</v>
      </c>
      <c r="F35" s="8">
        <v>3.6900000000000002E-2</v>
      </c>
      <c r="G35" s="58">
        <v>8.2002000000000005E-2</v>
      </c>
    </row>
    <row r="36" spans="1:7" x14ac:dyDescent="0.25">
      <c r="A36" s="59" t="s">
        <v>129</v>
      </c>
      <c r="B36" s="18"/>
      <c r="C36" s="18"/>
      <c r="D36" s="9"/>
      <c r="E36" s="20">
        <v>11970.33</v>
      </c>
      <c r="F36" s="21">
        <v>0.29909999999999998</v>
      </c>
      <c r="G36" s="60"/>
    </row>
    <row r="37" spans="1:7" x14ac:dyDescent="0.25">
      <c r="A37" s="57"/>
      <c r="B37" s="17"/>
      <c r="C37" s="17"/>
      <c r="D37" s="6"/>
      <c r="E37" s="7"/>
      <c r="F37" s="8"/>
      <c r="G37" s="58"/>
    </row>
    <row r="38" spans="1:7" x14ac:dyDescent="0.25">
      <c r="A38" s="61" t="s">
        <v>165</v>
      </c>
      <c r="B38" s="40"/>
      <c r="C38" s="40"/>
      <c r="D38" s="41"/>
      <c r="E38" s="20">
        <v>39355.11</v>
      </c>
      <c r="F38" s="21">
        <v>0.98319999999999996</v>
      </c>
      <c r="G38" s="60"/>
    </row>
    <row r="39" spans="1:7" x14ac:dyDescent="0.25">
      <c r="A39" s="57"/>
      <c r="B39" s="17"/>
      <c r="C39" s="17"/>
      <c r="D39" s="6"/>
      <c r="E39" s="7"/>
      <c r="F39" s="8"/>
      <c r="G39" s="58"/>
    </row>
    <row r="40" spans="1:7" x14ac:dyDescent="0.25">
      <c r="A40" s="57"/>
      <c r="B40" s="17"/>
      <c r="C40" s="17"/>
      <c r="D40" s="6"/>
      <c r="E40" s="7"/>
      <c r="F40" s="8"/>
      <c r="G40" s="58"/>
    </row>
    <row r="41" spans="1:7" x14ac:dyDescent="0.25">
      <c r="A41" s="59" t="s">
        <v>166</v>
      </c>
      <c r="B41" s="17"/>
      <c r="C41" s="17"/>
      <c r="D41" s="6"/>
      <c r="E41" s="7"/>
      <c r="F41" s="8"/>
      <c r="G41" s="58"/>
    </row>
    <row r="42" spans="1:7" x14ac:dyDescent="0.25">
      <c r="A42" s="57" t="s">
        <v>167</v>
      </c>
      <c r="B42" s="17" t="s">
        <v>168</v>
      </c>
      <c r="C42" s="17"/>
      <c r="D42" s="6">
        <v>920.35400000000004</v>
      </c>
      <c r="E42" s="7">
        <v>93.74</v>
      </c>
      <c r="F42" s="8">
        <v>2.3E-3</v>
      </c>
      <c r="G42" s="58"/>
    </row>
    <row r="43" spans="1:7" x14ac:dyDescent="0.25">
      <c r="A43" s="57"/>
      <c r="B43" s="17"/>
      <c r="C43" s="17"/>
      <c r="D43" s="6"/>
      <c r="E43" s="7"/>
      <c r="F43" s="8"/>
      <c r="G43" s="58"/>
    </row>
    <row r="44" spans="1:7" x14ac:dyDescent="0.25">
      <c r="A44" s="61" t="s">
        <v>165</v>
      </c>
      <c r="B44" s="40"/>
      <c r="C44" s="40"/>
      <c r="D44" s="41"/>
      <c r="E44" s="20">
        <v>93.74</v>
      </c>
      <c r="F44" s="21">
        <v>2.3E-3</v>
      </c>
      <c r="G44" s="60"/>
    </row>
    <row r="45" spans="1:7" x14ac:dyDescent="0.25">
      <c r="A45" s="57"/>
      <c r="B45" s="17"/>
      <c r="C45" s="17"/>
      <c r="D45" s="6"/>
      <c r="E45" s="7"/>
      <c r="F45" s="8"/>
      <c r="G45" s="58"/>
    </row>
    <row r="46" spans="1:7" x14ac:dyDescent="0.25">
      <c r="A46" s="59" t="s">
        <v>169</v>
      </c>
      <c r="B46" s="17"/>
      <c r="C46" s="17"/>
      <c r="D46" s="6"/>
      <c r="E46" s="7"/>
      <c r="F46" s="8"/>
      <c r="G46" s="58"/>
    </row>
    <row r="47" spans="1:7" x14ac:dyDescent="0.25">
      <c r="A47" s="57" t="s">
        <v>170</v>
      </c>
      <c r="B47" s="17"/>
      <c r="C47" s="17"/>
      <c r="D47" s="6"/>
      <c r="E47" s="7">
        <v>994.04</v>
      </c>
      <c r="F47" s="8">
        <v>2.4799999999999999E-2</v>
      </c>
      <c r="G47" s="58">
        <v>7.0182999999999995E-2</v>
      </c>
    </row>
    <row r="48" spans="1:7" x14ac:dyDescent="0.25">
      <c r="A48" s="59" t="s">
        <v>129</v>
      </c>
      <c r="B48" s="18"/>
      <c r="C48" s="18"/>
      <c r="D48" s="9"/>
      <c r="E48" s="20">
        <v>994.04</v>
      </c>
      <c r="F48" s="21">
        <v>2.4799999999999999E-2</v>
      </c>
      <c r="G48" s="60"/>
    </row>
    <row r="49" spans="1:7" x14ac:dyDescent="0.25">
      <c r="A49" s="57"/>
      <c r="B49" s="17"/>
      <c r="C49" s="17"/>
      <c r="D49" s="6"/>
      <c r="E49" s="7"/>
      <c r="F49" s="8"/>
      <c r="G49" s="58"/>
    </row>
    <row r="50" spans="1:7" x14ac:dyDescent="0.25">
      <c r="A50" s="61" t="s">
        <v>165</v>
      </c>
      <c r="B50" s="40"/>
      <c r="C50" s="40"/>
      <c r="D50" s="41"/>
      <c r="E50" s="20">
        <v>994.04</v>
      </c>
      <c r="F50" s="21">
        <v>2.4799999999999999E-2</v>
      </c>
      <c r="G50" s="60"/>
    </row>
    <row r="51" spans="1:7" x14ac:dyDescent="0.25">
      <c r="A51" s="57" t="s">
        <v>171</v>
      </c>
      <c r="B51" s="17"/>
      <c r="C51" s="17"/>
      <c r="D51" s="6"/>
      <c r="E51" s="7">
        <v>0.76454809999999995</v>
      </c>
      <c r="F51" s="45" t="s">
        <v>172</v>
      </c>
      <c r="G51" s="58"/>
    </row>
    <row r="52" spans="1:7" x14ac:dyDescent="0.25">
      <c r="A52" s="57" t="s">
        <v>173</v>
      </c>
      <c r="B52" s="17"/>
      <c r="C52" s="17"/>
      <c r="D52" s="6"/>
      <c r="E52" s="11">
        <v>-404.38454810000002</v>
      </c>
      <c r="F52" s="12">
        <v>-1.0319E-2</v>
      </c>
      <c r="G52" s="58">
        <v>7.0182999999999995E-2</v>
      </c>
    </row>
    <row r="53" spans="1:7" x14ac:dyDescent="0.25">
      <c r="A53" s="62" t="s">
        <v>174</v>
      </c>
      <c r="B53" s="19"/>
      <c r="C53" s="19"/>
      <c r="D53" s="13"/>
      <c r="E53" s="14">
        <v>40039.269999999997</v>
      </c>
      <c r="F53" s="15">
        <v>1</v>
      </c>
      <c r="G53" s="63"/>
    </row>
    <row r="54" spans="1:7" x14ac:dyDescent="0.25">
      <c r="A54" s="48"/>
      <c r="G54" s="49"/>
    </row>
    <row r="55" spans="1:7" x14ac:dyDescent="0.25">
      <c r="A55" s="46" t="s">
        <v>175</v>
      </c>
      <c r="G55" s="49"/>
    </row>
    <row r="56" spans="1:7" x14ac:dyDescent="0.25">
      <c r="A56" s="46" t="s">
        <v>176</v>
      </c>
      <c r="G56" s="49"/>
    </row>
    <row r="57" spans="1:7" x14ac:dyDescent="0.25">
      <c r="A57" s="46" t="s">
        <v>177</v>
      </c>
      <c r="G57" s="49"/>
    </row>
    <row r="58" spans="1:7" x14ac:dyDescent="0.25">
      <c r="A58" s="46"/>
      <c r="G58" s="49"/>
    </row>
    <row r="59" spans="1:7" x14ac:dyDescent="0.25">
      <c r="A59" s="48" t="s">
        <v>178</v>
      </c>
      <c r="G59" s="49"/>
    </row>
    <row r="60" spans="1:7" ht="30" customHeight="1" x14ac:dyDescent="0.25">
      <c r="A60" s="64" t="s">
        <v>179</v>
      </c>
      <c r="B60" s="34" t="s">
        <v>180</v>
      </c>
      <c r="G60" s="49"/>
    </row>
    <row r="61" spans="1:7" ht="30" customHeight="1" x14ac:dyDescent="0.25">
      <c r="A61" s="64" t="s">
        <v>181</v>
      </c>
      <c r="B61" s="34" t="s">
        <v>182</v>
      </c>
      <c r="G61" s="49"/>
    </row>
    <row r="62" spans="1:7" x14ac:dyDescent="0.25">
      <c r="A62" s="64"/>
      <c r="B62" s="33"/>
      <c r="G62" s="49"/>
    </row>
    <row r="63" spans="1:7" x14ac:dyDescent="0.25">
      <c r="A63" s="64" t="s">
        <v>183</v>
      </c>
      <c r="B63" s="35">
        <v>7.5920010564556666</v>
      </c>
      <c r="G63" s="49"/>
    </row>
    <row r="64" spans="1:7" x14ac:dyDescent="0.25">
      <c r="A64" s="64"/>
      <c r="B64" s="33"/>
      <c r="G64" s="49"/>
    </row>
    <row r="65" spans="1:7" x14ac:dyDescent="0.25">
      <c r="A65" s="64" t="s">
        <v>184</v>
      </c>
      <c r="B65" s="36">
        <v>0.70730000000000004</v>
      </c>
      <c r="G65" s="49"/>
    </row>
    <row r="66" spans="1:7" x14ac:dyDescent="0.25">
      <c r="A66" s="64" t="s">
        <v>185</v>
      </c>
      <c r="B66" s="36">
        <v>0.70448358117193066</v>
      </c>
      <c r="G66" s="49"/>
    </row>
    <row r="67" spans="1:7" x14ac:dyDescent="0.25">
      <c r="A67" s="64"/>
      <c r="B67" s="33"/>
      <c r="G67" s="49"/>
    </row>
    <row r="68" spans="1:7" x14ac:dyDescent="0.25">
      <c r="A68" s="64" t="s">
        <v>186</v>
      </c>
      <c r="B68" s="37">
        <v>45382</v>
      </c>
      <c r="G68" s="49"/>
    </row>
    <row r="69" spans="1:7" x14ac:dyDescent="0.25">
      <c r="A69" s="46"/>
      <c r="G69" s="49"/>
    </row>
    <row r="70" spans="1:7" x14ac:dyDescent="0.25">
      <c r="A70" s="46" t="s">
        <v>187</v>
      </c>
      <c r="G70" s="49"/>
    </row>
    <row r="71" spans="1:7" x14ac:dyDescent="0.25">
      <c r="A71" s="65" t="s">
        <v>188</v>
      </c>
      <c r="B71" s="66" t="s">
        <v>123</v>
      </c>
      <c r="G71" s="49"/>
    </row>
    <row r="72" spans="1:7" x14ac:dyDescent="0.25">
      <c r="A72" s="48" t="s">
        <v>189</v>
      </c>
      <c r="G72" s="49"/>
    </row>
    <row r="73" spans="1:7" x14ac:dyDescent="0.25">
      <c r="A73" s="48" t="s">
        <v>190</v>
      </c>
      <c r="B73" s="66" t="s">
        <v>191</v>
      </c>
      <c r="C73" s="66" t="s">
        <v>191</v>
      </c>
      <c r="G73" s="49"/>
    </row>
    <row r="74" spans="1:7" x14ac:dyDescent="0.25">
      <c r="A74" s="48"/>
      <c r="B74" s="28">
        <v>45198</v>
      </c>
      <c r="C74" s="28">
        <v>45382</v>
      </c>
      <c r="G74" s="49"/>
    </row>
    <row r="75" spans="1:7" x14ac:dyDescent="0.25">
      <c r="A75" s="48" t="s">
        <v>192</v>
      </c>
      <c r="B75" s="67">
        <v>27.493400000000001</v>
      </c>
      <c r="C75" s="66">
        <v>28.5122</v>
      </c>
      <c r="E75" s="2"/>
      <c r="G75" s="68"/>
    </row>
    <row r="76" spans="1:7" x14ac:dyDescent="0.25">
      <c r="A76" s="48" t="s">
        <v>193</v>
      </c>
      <c r="B76" s="67" t="s">
        <v>194</v>
      </c>
      <c r="C76" s="66" t="s">
        <v>194</v>
      </c>
      <c r="E76" s="2"/>
      <c r="G76" s="68"/>
    </row>
    <row r="77" spans="1:7" x14ac:dyDescent="0.25">
      <c r="A77" s="48" t="s">
        <v>195</v>
      </c>
      <c r="B77" s="67">
        <v>27.497</v>
      </c>
      <c r="C77" s="67">
        <v>28.515999999999998</v>
      </c>
      <c r="E77" s="2"/>
      <c r="G77" s="68"/>
    </row>
    <row r="78" spans="1:7" x14ac:dyDescent="0.25">
      <c r="A78" s="48" t="s">
        <v>196</v>
      </c>
      <c r="B78" s="67">
        <v>25.6417</v>
      </c>
      <c r="C78" s="66">
        <v>26.592099999999999</v>
      </c>
      <c r="E78" s="2"/>
      <c r="G78" s="68"/>
    </row>
    <row r="79" spans="1:7" x14ac:dyDescent="0.25">
      <c r="A79" s="48" t="s">
        <v>197</v>
      </c>
      <c r="B79" s="67" t="s">
        <v>194</v>
      </c>
      <c r="C79" s="66" t="s">
        <v>194</v>
      </c>
      <c r="E79" s="2"/>
      <c r="G79" s="68"/>
    </row>
    <row r="80" spans="1:7" x14ac:dyDescent="0.25">
      <c r="A80" s="48" t="s">
        <v>198</v>
      </c>
      <c r="B80" s="67">
        <v>21.598700000000001</v>
      </c>
      <c r="C80" s="66">
        <v>22.3262</v>
      </c>
      <c r="E80" s="2"/>
      <c r="G80" s="68"/>
    </row>
    <row r="81" spans="1:7" x14ac:dyDescent="0.25">
      <c r="A81" s="48" t="s">
        <v>199</v>
      </c>
      <c r="B81" s="67" t="s">
        <v>194</v>
      </c>
      <c r="C81" s="66" t="s">
        <v>194</v>
      </c>
      <c r="E81" s="2"/>
      <c r="G81" s="68"/>
    </row>
    <row r="82" spans="1:7" x14ac:dyDescent="0.25">
      <c r="A82" s="48" t="s">
        <v>200</v>
      </c>
      <c r="B82" s="67">
        <v>25.029499999999999</v>
      </c>
      <c r="C82" s="66">
        <v>25.8733</v>
      </c>
      <c r="E82" s="2"/>
      <c r="G82" s="68"/>
    </row>
    <row r="83" spans="1:7" x14ac:dyDescent="0.25">
      <c r="A83" s="48" t="s">
        <v>201</v>
      </c>
      <c r="B83" s="67" t="s">
        <v>194</v>
      </c>
      <c r="C83" s="66" t="s">
        <v>194</v>
      </c>
      <c r="E83" s="2"/>
      <c r="G83" s="68"/>
    </row>
    <row r="84" spans="1:7" x14ac:dyDescent="0.25">
      <c r="A84" s="48" t="s">
        <v>202</v>
      </c>
      <c r="B84" s="67">
        <v>25.239100000000001</v>
      </c>
      <c r="C84" s="66">
        <v>26.089600000000001</v>
      </c>
      <c r="E84" s="2"/>
      <c r="G84" s="68"/>
    </row>
    <row r="85" spans="1:7" x14ac:dyDescent="0.25">
      <c r="A85" s="48" t="s">
        <v>203</v>
      </c>
      <c r="B85" s="67">
        <v>23.741</v>
      </c>
      <c r="C85" s="66">
        <v>24.541399999999999</v>
      </c>
      <c r="E85" s="2"/>
      <c r="G85" s="68"/>
    </row>
    <row r="86" spans="1:7" x14ac:dyDescent="0.25">
      <c r="A86" s="48" t="s">
        <v>204</v>
      </c>
      <c r="B86" s="67" t="s">
        <v>194</v>
      </c>
      <c r="C86" s="66" t="s">
        <v>194</v>
      </c>
      <c r="E86" s="2"/>
      <c r="G86" s="68"/>
    </row>
    <row r="87" spans="1:7" x14ac:dyDescent="0.25">
      <c r="A87" s="48"/>
      <c r="B87" s="66"/>
      <c r="C87" s="66"/>
      <c r="E87" s="2"/>
      <c r="G87" s="68"/>
    </row>
    <row r="88" spans="1:7" x14ac:dyDescent="0.25">
      <c r="A88" s="47" t="s">
        <v>205</v>
      </c>
      <c r="B88" s="66"/>
      <c r="C88" s="66"/>
      <c r="E88" s="2"/>
      <c r="G88" s="68"/>
    </row>
    <row r="89" spans="1:7" x14ac:dyDescent="0.25">
      <c r="A89" s="48" t="s">
        <v>206</v>
      </c>
      <c r="E89" s="2"/>
      <c r="G89" s="68"/>
    </row>
    <row r="90" spans="1:7" x14ac:dyDescent="0.25">
      <c r="A90" s="48"/>
      <c r="E90" s="2"/>
      <c r="G90" s="68"/>
    </row>
    <row r="91" spans="1:7" x14ac:dyDescent="0.25">
      <c r="A91" s="48" t="s">
        <v>207</v>
      </c>
      <c r="B91" s="66" t="s">
        <v>123</v>
      </c>
      <c r="G91" s="49"/>
    </row>
    <row r="92" spans="1:7" x14ac:dyDescent="0.25">
      <c r="A92" s="48" t="s">
        <v>208</v>
      </c>
      <c r="B92" s="66" t="s">
        <v>123</v>
      </c>
      <c r="G92" s="49"/>
    </row>
    <row r="93" spans="1:7" x14ac:dyDescent="0.25">
      <c r="A93" s="65" t="s">
        <v>209</v>
      </c>
      <c r="B93" s="66" t="s">
        <v>123</v>
      </c>
      <c r="G93" s="49"/>
    </row>
    <row r="94" spans="1:7" x14ac:dyDescent="0.25">
      <c r="A94" s="65" t="s">
        <v>210</v>
      </c>
      <c r="B94" s="66" t="s">
        <v>123</v>
      </c>
      <c r="G94" s="49"/>
    </row>
    <row r="95" spans="1:7" x14ac:dyDescent="0.25">
      <c r="A95" s="48" t="s">
        <v>211</v>
      </c>
      <c r="B95" s="69">
        <f>B66</f>
        <v>0.70448358117193066</v>
      </c>
      <c r="G95" s="49"/>
    </row>
    <row r="96" spans="1:7" ht="30" customHeight="1" x14ac:dyDescent="0.25">
      <c r="A96" s="65" t="s">
        <v>212</v>
      </c>
      <c r="B96" s="66" t="s">
        <v>123</v>
      </c>
      <c r="G96" s="49"/>
    </row>
    <row r="97" spans="1:7" ht="30" customHeight="1" x14ac:dyDescent="0.25">
      <c r="A97" s="65" t="s">
        <v>213</v>
      </c>
      <c r="B97" s="66" t="s">
        <v>123</v>
      </c>
      <c r="G97" s="49"/>
    </row>
    <row r="98" spans="1:7" ht="30" customHeight="1" x14ac:dyDescent="0.25">
      <c r="A98" s="65" t="s">
        <v>214</v>
      </c>
      <c r="B98" s="66" t="s">
        <v>123</v>
      </c>
      <c r="G98" s="49"/>
    </row>
    <row r="99" spans="1:7" x14ac:dyDescent="0.25">
      <c r="A99" s="48" t="s">
        <v>215</v>
      </c>
      <c r="B99" s="66" t="s">
        <v>123</v>
      </c>
      <c r="G99" s="49"/>
    </row>
    <row r="100" spans="1:7" x14ac:dyDescent="0.25">
      <c r="A100" s="48" t="s">
        <v>216</v>
      </c>
      <c r="B100" s="66" t="s">
        <v>123</v>
      </c>
      <c r="G100" s="49"/>
    </row>
    <row r="101" spans="1:7" ht="15.75" customHeight="1" thickBot="1" x14ac:dyDescent="0.3">
      <c r="A101" s="70"/>
      <c r="B101" s="71"/>
      <c r="C101" s="71"/>
      <c r="D101" s="71"/>
      <c r="E101" s="71"/>
      <c r="F101" s="71"/>
      <c r="G101" s="72"/>
    </row>
    <row r="103" spans="1:7" ht="69.95" customHeight="1" x14ac:dyDescent="0.25">
      <c r="A103" s="137" t="s">
        <v>217</v>
      </c>
      <c r="B103" s="137" t="s">
        <v>218</v>
      </c>
      <c r="C103" s="137" t="s">
        <v>5</v>
      </c>
      <c r="D103" s="137" t="s">
        <v>6</v>
      </c>
      <c r="E103" s="137" t="s">
        <v>5</v>
      </c>
      <c r="F103" s="137" t="s">
        <v>6</v>
      </c>
    </row>
    <row r="104" spans="1:7" ht="69.95" customHeight="1" x14ac:dyDescent="0.25">
      <c r="A104" s="137" t="s">
        <v>180</v>
      </c>
      <c r="B104" s="137"/>
      <c r="C104" s="137" t="s">
        <v>8</v>
      </c>
      <c r="D104" s="137"/>
      <c r="E104" s="137" t="s">
        <v>9</v>
      </c>
      <c r="F104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H124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72.2851562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894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39.6" customHeight="1" x14ac:dyDescent="0.25">
      <c r="A4" s="144" t="s">
        <v>895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9" t="s">
        <v>122</v>
      </c>
      <c r="B9" s="17"/>
      <c r="C9" s="17"/>
      <c r="D9" s="6"/>
      <c r="E9" s="44" t="s">
        <v>123</v>
      </c>
      <c r="F9" s="45" t="s">
        <v>123</v>
      </c>
      <c r="G9" s="58"/>
    </row>
    <row r="10" spans="1:8" x14ac:dyDescent="0.25">
      <c r="A10" s="57"/>
      <c r="B10" s="17"/>
      <c r="C10" s="17"/>
      <c r="D10" s="6"/>
      <c r="E10" s="7"/>
      <c r="F10" s="8"/>
      <c r="G10" s="58"/>
    </row>
    <row r="11" spans="1:8" x14ac:dyDescent="0.25">
      <c r="A11" s="59" t="s">
        <v>221</v>
      </c>
      <c r="B11" s="17"/>
      <c r="C11" s="17"/>
      <c r="D11" s="6"/>
      <c r="E11" s="7"/>
      <c r="F11" s="8"/>
      <c r="G11" s="58"/>
    </row>
    <row r="12" spans="1:8" x14ac:dyDescent="0.25">
      <c r="A12" s="59" t="s">
        <v>222</v>
      </c>
      <c r="B12" s="17"/>
      <c r="C12" s="17"/>
      <c r="D12" s="6"/>
      <c r="E12" s="7"/>
      <c r="F12" s="8"/>
      <c r="G12" s="58"/>
    </row>
    <row r="13" spans="1:8" x14ac:dyDescent="0.25">
      <c r="A13" s="57" t="s">
        <v>896</v>
      </c>
      <c r="B13" s="17" t="s">
        <v>897</v>
      </c>
      <c r="C13" s="17" t="s">
        <v>228</v>
      </c>
      <c r="D13" s="6">
        <v>21000000</v>
      </c>
      <c r="E13" s="7">
        <v>20300.55</v>
      </c>
      <c r="F13" s="8">
        <v>6.3299999999999995E-2</v>
      </c>
      <c r="G13" s="58">
        <v>7.4575000000000002E-2</v>
      </c>
    </row>
    <row r="14" spans="1:8" x14ac:dyDescent="0.25">
      <c r="A14" s="57" t="s">
        <v>898</v>
      </c>
      <c r="B14" s="17" t="s">
        <v>899</v>
      </c>
      <c r="C14" s="17" t="s">
        <v>228</v>
      </c>
      <c r="D14" s="6">
        <v>20000000</v>
      </c>
      <c r="E14" s="7">
        <v>19919.740000000002</v>
      </c>
      <c r="F14" s="8">
        <v>6.2100000000000002E-2</v>
      </c>
      <c r="G14" s="58">
        <v>7.5050000000000006E-2</v>
      </c>
    </row>
    <row r="15" spans="1:8" x14ac:dyDescent="0.25">
      <c r="A15" s="57" t="s">
        <v>900</v>
      </c>
      <c r="B15" s="17" t="s">
        <v>901</v>
      </c>
      <c r="C15" s="17" t="s">
        <v>228</v>
      </c>
      <c r="D15" s="6">
        <v>19500000</v>
      </c>
      <c r="E15" s="7">
        <v>19655.650000000001</v>
      </c>
      <c r="F15" s="8">
        <v>6.1199999999999997E-2</v>
      </c>
      <c r="G15" s="58">
        <v>7.5138999999999997E-2</v>
      </c>
    </row>
    <row r="16" spans="1:8" x14ac:dyDescent="0.25">
      <c r="A16" s="57" t="s">
        <v>902</v>
      </c>
      <c r="B16" s="17" t="s">
        <v>903</v>
      </c>
      <c r="C16" s="17" t="s">
        <v>228</v>
      </c>
      <c r="D16" s="6">
        <v>16000000</v>
      </c>
      <c r="E16" s="7">
        <v>15902.5</v>
      </c>
      <c r="F16" s="8">
        <v>4.9599999999999998E-2</v>
      </c>
      <c r="G16" s="58">
        <v>7.5561000000000003E-2</v>
      </c>
    </row>
    <row r="17" spans="1:7" x14ac:dyDescent="0.25">
      <c r="A17" s="57" t="s">
        <v>904</v>
      </c>
      <c r="B17" s="17" t="s">
        <v>905</v>
      </c>
      <c r="C17" s="17" t="s">
        <v>228</v>
      </c>
      <c r="D17" s="6">
        <v>15000000</v>
      </c>
      <c r="E17" s="7">
        <v>15131.37</v>
      </c>
      <c r="F17" s="8">
        <v>4.7100000000000003E-2</v>
      </c>
      <c r="G17" s="58">
        <v>7.5510999999999995E-2</v>
      </c>
    </row>
    <row r="18" spans="1:7" x14ac:dyDescent="0.25">
      <c r="A18" s="57" t="s">
        <v>906</v>
      </c>
      <c r="B18" s="17" t="s">
        <v>907</v>
      </c>
      <c r="C18" s="17" t="s">
        <v>228</v>
      </c>
      <c r="D18" s="6">
        <v>11000000</v>
      </c>
      <c r="E18" s="7">
        <v>11118.94</v>
      </c>
      <c r="F18" s="8">
        <v>3.4599999999999999E-2</v>
      </c>
      <c r="G18" s="58">
        <v>7.46E-2</v>
      </c>
    </row>
    <row r="19" spans="1:7" x14ac:dyDescent="0.25">
      <c r="A19" s="57" t="s">
        <v>908</v>
      </c>
      <c r="B19" s="17" t="s">
        <v>909</v>
      </c>
      <c r="C19" s="17" t="s">
        <v>228</v>
      </c>
      <c r="D19" s="6">
        <v>10500000</v>
      </c>
      <c r="E19" s="7">
        <v>10533.73</v>
      </c>
      <c r="F19" s="8">
        <v>3.2800000000000003E-2</v>
      </c>
      <c r="G19" s="58">
        <v>7.6626E-2</v>
      </c>
    </row>
    <row r="20" spans="1:7" x14ac:dyDescent="0.25">
      <c r="A20" s="57" t="s">
        <v>910</v>
      </c>
      <c r="B20" s="17" t="s">
        <v>911</v>
      </c>
      <c r="C20" s="17" t="s">
        <v>228</v>
      </c>
      <c r="D20" s="6">
        <v>9200000</v>
      </c>
      <c r="E20" s="7">
        <v>9284.2800000000007</v>
      </c>
      <c r="F20" s="8">
        <v>2.8899999999999999E-2</v>
      </c>
      <c r="G20" s="58">
        <v>7.5950000000000004E-2</v>
      </c>
    </row>
    <row r="21" spans="1:7" x14ac:dyDescent="0.25">
      <c r="A21" s="57" t="s">
        <v>912</v>
      </c>
      <c r="B21" s="17" t="s">
        <v>913</v>
      </c>
      <c r="C21" s="17" t="s">
        <v>239</v>
      </c>
      <c r="D21" s="6">
        <v>7500000</v>
      </c>
      <c r="E21" s="7">
        <v>7525.9</v>
      </c>
      <c r="F21" s="8">
        <v>2.35E-2</v>
      </c>
      <c r="G21" s="58">
        <v>7.6600000000000001E-2</v>
      </c>
    </row>
    <row r="22" spans="1:7" x14ac:dyDescent="0.25">
      <c r="A22" s="57" t="s">
        <v>914</v>
      </c>
      <c r="B22" s="17" t="s">
        <v>915</v>
      </c>
      <c r="C22" s="17" t="s">
        <v>228</v>
      </c>
      <c r="D22" s="6">
        <v>4000000</v>
      </c>
      <c r="E22" s="7">
        <v>3988.89</v>
      </c>
      <c r="F22" s="8">
        <v>1.24E-2</v>
      </c>
      <c r="G22" s="58">
        <v>7.6350000000000001E-2</v>
      </c>
    </row>
    <row r="23" spans="1:7" x14ac:dyDescent="0.25">
      <c r="A23" s="57" t="s">
        <v>916</v>
      </c>
      <c r="B23" s="17" t="s">
        <v>917</v>
      </c>
      <c r="C23" s="17" t="s">
        <v>228</v>
      </c>
      <c r="D23" s="6">
        <v>3000000</v>
      </c>
      <c r="E23" s="7">
        <v>2980.76</v>
      </c>
      <c r="F23" s="8">
        <v>9.2999999999999992E-3</v>
      </c>
      <c r="G23" s="58">
        <v>7.4950000000000003E-2</v>
      </c>
    </row>
    <row r="24" spans="1:7" x14ac:dyDescent="0.25">
      <c r="A24" s="57" t="s">
        <v>918</v>
      </c>
      <c r="B24" s="17" t="s">
        <v>919</v>
      </c>
      <c r="C24" s="17" t="s">
        <v>225</v>
      </c>
      <c r="D24" s="6">
        <v>3000000</v>
      </c>
      <c r="E24" s="7">
        <v>2972.9</v>
      </c>
      <c r="F24" s="8">
        <v>9.2999999999999992E-3</v>
      </c>
      <c r="G24" s="58">
        <v>7.4800000000000005E-2</v>
      </c>
    </row>
    <row r="25" spans="1:7" x14ac:dyDescent="0.25">
      <c r="A25" s="57" t="s">
        <v>920</v>
      </c>
      <c r="B25" s="17" t="s">
        <v>921</v>
      </c>
      <c r="C25" s="17" t="s">
        <v>228</v>
      </c>
      <c r="D25" s="6">
        <v>2700000</v>
      </c>
      <c r="E25" s="7">
        <v>2758.28</v>
      </c>
      <c r="F25" s="8">
        <v>8.6E-3</v>
      </c>
      <c r="G25" s="58">
        <v>7.4537000000000006E-2</v>
      </c>
    </row>
    <row r="26" spans="1:7" x14ac:dyDescent="0.25">
      <c r="A26" s="57" t="s">
        <v>922</v>
      </c>
      <c r="B26" s="17" t="s">
        <v>923</v>
      </c>
      <c r="C26" s="17" t="s">
        <v>228</v>
      </c>
      <c r="D26" s="6">
        <v>2500000</v>
      </c>
      <c r="E26" s="7">
        <v>2573.79</v>
      </c>
      <c r="F26" s="8">
        <v>8.0000000000000002E-3</v>
      </c>
      <c r="G26" s="58">
        <v>7.4999999999999997E-2</v>
      </c>
    </row>
    <row r="27" spans="1:7" x14ac:dyDescent="0.25">
      <c r="A27" s="57" t="s">
        <v>924</v>
      </c>
      <c r="B27" s="17" t="s">
        <v>925</v>
      </c>
      <c r="C27" s="17" t="s">
        <v>228</v>
      </c>
      <c r="D27" s="6">
        <v>2500000</v>
      </c>
      <c r="E27" s="7">
        <v>2492.25</v>
      </c>
      <c r="F27" s="8">
        <v>7.7999999999999996E-3</v>
      </c>
      <c r="G27" s="58">
        <v>7.6350000000000001E-2</v>
      </c>
    </row>
    <row r="28" spans="1:7" x14ac:dyDescent="0.25">
      <c r="A28" s="57" t="s">
        <v>926</v>
      </c>
      <c r="B28" s="17" t="s">
        <v>927</v>
      </c>
      <c r="C28" s="17" t="s">
        <v>239</v>
      </c>
      <c r="D28" s="6">
        <v>2060000</v>
      </c>
      <c r="E28" s="7">
        <v>2153.75</v>
      </c>
      <c r="F28" s="8">
        <v>6.7000000000000002E-3</v>
      </c>
      <c r="G28" s="58">
        <v>7.46E-2</v>
      </c>
    </row>
    <row r="29" spans="1:7" x14ac:dyDescent="0.25">
      <c r="A29" s="57" t="s">
        <v>928</v>
      </c>
      <c r="B29" s="17" t="s">
        <v>929</v>
      </c>
      <c r="C29" s="17" t="s">
        <v>239</v>
      </c>
      <c r="D29" s="6">
        <v>2000000</v>
      </c>
      <c r="E29" s="7">
        <v>1998.65</v>
      </c>
      <c r="F29" s="8">
        <v>6.1999999999999998E-3</v>
      </c>
      <c r="G29" s="58">
        <v>7.4999999999999997E-2</v>
      </c>
    </row>
    <row r="30" spans="1:7" x14ac:dyDescent="0.25">
      <c r="A30" s="57" t="s">
        <v>930</v>
      </c>
      <c r="B30" s="17" t="s">
        <v>931</v>
      </c>
      <c r="C30" s="17" t="s">
        <v>228</v>
      </c>
      <c r="D30" s="6">
        <v>500000</v>
      </c>
      <c r="E30" s="7">
        <v>518.53</v>
      </c>
      <c r="F30" s="8">
        <v>1.6000000000000001E-3</v>
      </c>
      <c r="G30" s="58">
        <v>7.4732999999999994E-2</v>
      </c>
    </row>
    <row r="31" spans="1:7" x14ac:dyDescent="0.25">
      <c r="A31" s="57" t="s">
        <v>932</v>
      </c>
      <c r="B31" s="17" t="s">
        <v>933</v>
      </c>
      <c r="C31" s="17" t="s">
        <v>228</v>
      </c>
      <c r="D31" s="6">
        <v>500000</v>
      </c>
      <c r="E31" s="7">
        <v>481.92</v>
      </c>
      <c r="F31" s="8">
        <v>1.5E-3</v>
      </c>
      <c r="G31" s="58">
        <v>7.5148999999999994E-2</v>
      </c>
    </row>
    <row r="32" spans="1:7" x14ac:dyDescent="0.25">
      <c r="A32" s="59" t="s">
        <v>129</v>
      </c>
      <c r="B32" s="18"/>
      <c r="C32" s="18"/>
      <c r="D32" s="9"/>
      <c r="E32" s="20">
        <v>152292.38</v>
      </c>
      <c r="F32" s="21">
        <v>0.47449999999999998</v>
      </c>
      <c r="G32" s="60"/>
    </row>
    <row r="33" spans="1:7" x14ac:dyDescent="0.25">
      <c r="A33" s="59"/>
      <c r="B33" s="18"/>
      <c r="C33" s="18"/>
      <c r="D33" s="9"/>
      <c r="E33" s="27"/>
      <c r="F33" s="10"/>
      <c r="G33" s="60"/>
    </row>
    <row r="34" spans="1:7" x14ac:dyDescent="0.25">
      <c r="A34" s="59" t="s">
        <v>692</v>
      </c>
      <c r="B34" s="17"/>
      <c r="C34" s="17"/>
      <c r="D34" s="6"/>
      <c r="E34" s="7"/>
      <c r="F34" s="8"/>
      <c r="G34" s="58"/>
    </row>
    <row r="35" spans="1:7" x14ac:dyDescent="0.25">
      <c r="A35" s="57" t="s">
        <v>934</v>
      </c>
      <c r="B35" s="17" t="s">
        <v>935</v>
      </c>
      <c r="C35" s="17" t="s">
        <v>128</v>
      </c>
      <c r="D35" s="6">
        <v>23000000</v>
      </c>
      <c r="E35" s="7">
        <v>22530.78</v>
      </c>
      <c r="F35" s="8">
        <v>7.0199999999999999E-2</v>
      </c>
      <c r="G35" s="58">
        <v>7.4857819761999997E-2</v>
      </c>
    </row>
    <row r="36" spans="1:7" x14ac:dyDescent="0.25">
      <c r="A36" s="57" t="s">
        <v>936</v>
      </c>
      <c r="B36" s="17" t="s">
        <v>937</v>
      </c>
      <c r="C36" s="17" t="s">
        <v>128</v>
      </c>
      <c r="D36" s="6">
        <v>10500000</v>
      </c>
      <c r="E36" s="7">
        <v>10592.37</v>
      </c>
      <c r="F36" s="8">
        <v>3.3000000000000002E-2</v>
      </c>
      <c r="G36" s="58">
        <v>7.5733017799999996E-2</v>
      </c>
    </row>
    <row r="37" spans="1:7" x14ac:dyDescent="0.25">
      <c r="A37" s="57" t="s">
        <v>938</v>
      </c>
      <c r="B37" s="17" t="s">
        <v>939</v>
      </c>
      <c r="C37" s="17" t="s">
        <v>128</v>
      </c>
      <c r="D37" s="6">
        <v>10000000</v>
      </c>
      <c r="E37" s="7">
        <v>9948.4599999999991</v>
      </c>
      <c r="F37" s="8">
        <v>3.1E-2</v>
      </c>
      <c r="G37" s="58">
        <v>7.5369000000000005E-2</v>
      </c>
    </row>
    <row r="38" spans="1:7" x14ac:dyDescent="0.25">
      <c r="A38" s="57" t="s">
        <v>940</v>
      </c>
      <c r="B38" s="17" t="s">
        <v>941</v>
      </c>
      <c r="C38" s="17" t="s">
        <v>128</v>
      </c>
      <c r="D38" s="6">
        <v>9500000</v>
      </c>
      <c r="E38" s="7">
        <v>9597.31</v>
      </c>
      <c r="F38" s="8">
        <v>2.9899999999999999E-2</v>
      </c>
      <c r="G38" s="58">
        <v>7.5427072784000002E-2</v>
      </c>
    </row>
    <row r="39" spans="1:7" x14ac:dyDescent="0.25">
      <c r="A39" s="57" t="s">
        <v>942</v>
      </c>
      <c r="B39" s="17" t="s">
        <v>943</v>
      </c>
      <c r="C39" s="17" t="s">
        <v>128</v>
      </c>
      <c r="D39" s="6">
        <v>9000000</v>
      </c>
      <c r="E39" s="7">
        <v>9107.6</v>
      </c>
      <c r="F39" s="8">
        <v>2.8400000000000002E-2</v>
      </c>
      <c r="G39" s="58">
        <v>7.5369000000000005E-2</v>
      </c>
    </row>
    <row r="40" spans="1:7" x14ac:dyDescent="0.25">
      <c r="A40" s="57" t="s">
        <v>944</v>
      </c>
      <c r="B40" s="17" t="s">
        <v>945</v>
      </c>
      <c r="C40" s="17" t="s">
        <v>128</v>
      </c>
      <c r="D40" s="6">
        <v>7500000</v>
      </c>
      <c r="E40" s="7">
        <v>7680.48</v>
      </c>
      <c r="F40" s="8">
        <v>2.3900000000000001E-2</v>
      </c>
      <c r="G40" s="58">
        <v>7.5419813599999996E-2</v>
      </c>
    </row>
    <row r="41" spans="1:7" x14ac:dyDescent="0.25">
      <c r="A41" s="57" t="s">
        <v>946</v>
      </c>
      <c r="B41" s="17" t="s">
        <v>947</v>
      </c>
      <c r="C41" s="17" t="s">
        <v>128</v>
      </c>
      <c r="D41" s="6">
        <v>7500000</v>
      </c>
      <c r="E41" s="7">
        <v>7568</v>
      </c>
      <c r="F41" s="8">
        <v>2.3599999999999999E-2</v>
      </c>
      <c r="G41" s="58">
        <v>7.5317150624999996E-2</v>
      </c>
    </row>
    <row r="42" spans="1:7" x14ac:dyDescent="0.25">
      <c r="A42" s="57" t="s">
        <v>948</v>
      </c>
      <c r="B42" s="17" t="s">
        <v>949</v>
      </c>
      <c r="C42" s="17" t="s">
        <v>128</v>
      </c>
      <c r="D42" s="6">
        <v>6500000</v>
      </c>
      <c r="E42" s="7">
        <v>6586.27</v>
      </c>
      <c r="F42" s="8">
        <v>2.0500000000000001E-2</v>
      </c>
      <c r="G42" s="58">
        <v>7.5467517255999997E-2</v>
      </c>
    </row>
    <row r="43" spans="1:7" x14ac:dyDescent="0.25">
      <c r="A43" s="57" t="s">
        <v>950</v>
      </c>
      <c r="B43" s="17" t="s">
        <v>951</v>
      </c>
      <c r="C43" s="17" t="s">
        <v>128</v>
      </c>
      <c r="D43" s="6">
        <v>6000000</v>
      </c>
      <c r="E43" s="7">
        <v>6056.77</v>
      </c>
      <c r="F43" s="8">
        <v>1.89E-2</v>
      </c>
      <c r="G43" s="58">
        <v>7.5467517255999997E-2</v>
      </c>
    </row>
    <row r="44" spans="1:7" x14ac:dyDescent="0.25">
      <c r="A44" s="57" t="s">
        <v>839</v>
      </c>
      <c r="B44" s="17" t="s">
        <v>840</v>
      </c>
      <c r="C44" s="17" t="s">
        <v>128</v>
      </c>
      <c r="D44" s="6">
        <v>6000000</v>
      </c>
      <c r="E44" s="7">
        <v>6032.97</v>
      </c>
      <c r="F44" s="8">
        <v>1.8800000000000001E-2</v>
      </c>
      <c r="G44" s="58">
        <v>7.5048590870000001E-2</v>
      </c>
    </row>
    <row r="45" spans="1:7" x14ac:dyDescent="0.25">
      <c r="A45" s="57" t="s">
        <v>952</v>
      </c>
      <c r="B45" s="17" t="s">
        <v>953</v>
      </c>
      <c r="C45" s="17" t="s">
        <v>128</v>
      </c>
      <c r="D45" s="6">
        <v>5500000</v>
      </c>
      <c r="E45" s="7">
        <v>5534.3</v>
      </c>
      <c r="F45" s="8">
        <v>1.72E-2</v>
      </c>
      <c r="G45" s="58">
        <v>7.4954240000000005E-2</v>
      </c>
    </row>
    <row r="46" spans="1:7" x14ac:dyDescent="0.25">
      <c r="A46" s="57" t="s">
        <v>954</v>
      </c>
      <c r="B46" s="17" t="s">
        <v>955</v>
      </c>
      <c r="C46" s="17" t="s">
        <v>128</v>
      </c>
      <c r="D46" s="6">
        <v>5500000</v>
      </c>
      <c r="E46" s="7">
        <v>5525.48</v>
      </c>
      <c r="F46" s="8">
        <v>1.72E-2</v>
      </c>
      <c r="G46" s="58">
        <v>7.5398036195999996E-2</v>
      </c>
    </row>
    <row r="47" spans="1:7" x14ac:dyDescent="0.25">
      <c r="A47" s="57" t="s">
        <v>956</v>
      </c>
      <c r="B47" s="17" t="s">
        <v>957</v>
      </c>
      <c r="C47" s="17" t="s">
        <v>128</v>
      </c>
      <c r="D47" s="6">
        <v>5000000</v>
      </c>
      <c r="E47" s="7">
        <v>5046.6400000000003</v>
      </c>
      <c r="F47" s="8">
        <v>1.5699999999999999E-2</v>
      </c>
      <c r="G47" s="58">
        <v>7.5109765625000005E-2</v>
      </c>
    </row>
    <row r="48" spans="1:7" x14ac:dyDescent="0.25">
      <c r="A48" s="57" t="s">
        <v>958</v>
      </c>
      <c r="B48" s="17" t="s">
        <v>959</v>
      </c>
      <c r="C48" s="17" t="s">
        <v>128</v>
      </c>
      <c r="D48" s="6">
        <v>5000000</v>
      </c>
      <c r="E48" s="7">
        <v>5031.1400000000003</v>
      </c>
      <c r="F48" s="8">
        <v>1.5699999999999999E-2</v>
      </c>
      <c r="G48" s="58">
        <v>7.5410480399999993E-2</v>
      </c>
    </row>
    <row r="49" spans="1:7" x14ac:dyDescent="0.25">
      <c r="A49" s="57" t="s">
        <v>960</v>
      </c>
      <c r="B49" s="17" t="s">
        <v>961</v>
      </c>
      <c r="C49" s="17" t="s">
        <v>128</v>
      </c>
      <c r="D49" s="6">
        <v>5000000</v>
      </c>
      <c r="E49" s="7">
        <v>5027.7</v>
      </c>
      <c r="F49" s="8">
        <v>1.5699999999999999E-2</v>
      </c>
      <c r="G49" s="58">
        <v>7.5237305032000004E-2</v>
      </c>
    </row>
    <row r="50" spans="1:7" x14ac:dyDescent="0.25">
      <c r="A50" s="57" t="s">
        <v>962</v>
      </c>
      <c r="B50" s="17" t="s">
        <v>963</v>
      </c>
      <c r="C50" s="17" t="s">
        <v>128</v>
      </c>
      <c r="D50" s="6">
        <v>5000000</v>
      </c>
      <c r="E50" s="7">
        <v>5023.0200000000004</v>
      </c>
      <c r="F50" s="8">
        <v>1.5699999999999999E-2</v>
      </c>
      <c r="G50" s="58">
        <v>7.5410480399999993E-2</v>
      </c>
    </row>
    <row r="51" spans="1:7" x14ac:dyDescent="0.25">
      <c r="A51" s="57" t="s">
        <v>964</v>
      </c>
      <c r="B51" s="17" t="s">
        <v>965</v>
      </c>
      <c r="C51" s="17" t="s">
        <v>128</v>
      </c>
      <c r="D51" s="6">
        <v>4500000</v>
      </c>
      <c r="E51" s="7">
        <v>4517.1400000000003</v>
      </c>
      <c r="F51" s="8">
        <v>1.41E-2</v>
      </c>
      <c r="G51" s="58">
        <v>7.5734054975999998E-2</v>
      </c>
    </row>
    <row r="52" spans="1:7" x14ac:dyDescent="0.25">
      <c r="A52" s="57" t="s">
        <v>966</v>
      </c>
      <c r="B52" s="17" t="s">
        <v>967</v>
      </c>
      <c r="C52" s="17" t="s">
        <v>128</v>
      </c>
      <c r="D52" s="6">
        <v>4500000</v>
      </c>
      <c r="E52" s="7">
        <v>4421.0600000000004</v>
      </c>
      <c r="F52" s="8">
        <v>1.38E-2</v>
      </c>
      <c r="G52" s="58">
        <v>7.5219677183999994E-2</v>
      </c>
    </row>
    <row r="53" spans="1:7" x14ac:dyDescent="0.25">
      <c r="A53" s="57" t="s">
        <v>968</v>
      </c>
      <c r="B53" s="17" t="s">
        <v>969</v>
      </c>
      <c r="C53" s="17" t="s">
        <v>128</v>
      </c>
      <c r="D53" s="6">
        <v>4000000</v>
      </c>
      <c r="E53" s="7">
        <v>4021.88</v>
      </c>
      <c r="F53" s="8">
        <v>1.2500000000000001E-2</v>
      </c>
      <c r="G53" s="58">
        <v>7.5369000000000005E-2</v>
      </c>
    </row>
    <row r="54" spans="1:7" x14ac:dyDescent="0.25">
      <c r="A54" s="57" t="s">
        <v>970</v>
      </c>
      <c r="B54" s="17" t="s">
        <v>971</v>
      </c>
      <c r="C54" s="17" t="s">
        <v>128</v>
      </c>
      <c r="D54" s="6">
        <v>2500000</v>
      </c>
      <c r="E54" s="7">
        <v>2530.89</v>
      </c>
      <c r="F54" s="8">
        <v>7.9000000000000008E-3</v>
      </c>
      <c r="G54" s="58">
        <v>7.5109765625000005E-2</v>
      </c>
    </row>
    <row r="55" spans="1:7" x14ac:dyDescent="0.25">
      <c r="A55" s="57" t="s">
        <v>972</v>
      </c>
      <c r="B55" s="17" t="s">
        <v>973</v>
      </c>
      <c r="C55" s="17" t="s">
        <v>128</v>
      </c>
      <c r="D55" s="6">
        <v>2500000</v>
      </c>
      <c r="E55" s="7">
        <v>2512.87</v>
      </c>
      <c r="F55" s="8">
        <v>7.7999999999999996E-3</v>
      </c>
      <c r="G55" s="58">
        <v>7.5317150624999996E-2</v>
      </c>
    </row>
    <row r="56" spans="1:7" x14ac:dyDescent="0.25">
      <c r="A56" s="57" t="s">
        <v>974</v>
      </c>
      <c r="B56" s="17" t="s">
        <v>975</v>
      </c>
      <c r="C56" s="17" t="s">
        <v>128</v>
      </c>
      <c r="D56" s="6">
        <v>2500000</v>
      </c>
      <c r="E56" s="7">
        <v>2485.4</v>
      </c>
      <c r="F56" s="8">
        <v>7.7000000000000002E-3</v>
      </c>
      <c r="G56" s="58">
        <v>7.5369000000000005E-2</v>
      </c>
    </row>
    <row r="57" spans="1:7" x14ac:dyDescent="0.25">
      <c r="A57" s="57" t="s">
        <v>976</v>
      </c>
      <c r="B57" s="17" t="s">
        <v>977</v>
      </c>
      <c r="C57" s="17" t="s">
        <v>128</v>
      </c>
      <c r="D57" s="6">
        <v>2500000</v>
      </c>
      <c r="E57" s="7">
        <v>2484.13</v>
      </c>
      <c r="F57" s="8">
        <v>7.7000000000000002E-3</v>
      </c>
      <c r="G57" s="58">
        <v>7.5375222009000001E-2</v>
      </c>
    </row>
    <row r="58" spans="1:7" x14ac:dyDescent="0.25">
      <c r="A58" s="57" t="s">
        <v>978</v>
      </c>
      <c r="B58" s="17" t="s">
        <v>979</v>
      </c>
      <c r="C58" s="17" t="s">
        <v>128</v>
      </c>
      <c r="D58" s="6">
        <v>2000000</v>
      </c>
      <c r="E58" s="7">
        <v>2012.94</v>
      </c>
      <c r="F58" s="8">
        <v>6.3E-3</v>
      </c>
      <c r="G58" s="58">
        <v>7.5109765625000005E-2</v>
      </c>
    </row>
    <row r="59" spans="1:7" x14ac:dyDescent="0.25">
      <c r="A59" s="57" t="s">
        <v>980</v>
      </c>
      <c r="B59" s="17" t="s">
        <v>981</v>
      </c>
      <c r="C59" s="17" t="s">
        <v>128</v>
      </c>
      <c r="D59" s="6">
        <v>2000000</v>
      </c>
      <c r="E59" s="7">
        <v>2009.57</v>
      </c>
      <c r="F59" s="8">
        <v>6.3E-3</v>
      </c>
      <c r="G59" s="58">
        <v>7.4954240000000005E-2</v>
      </c>
    </row>
    <row r="60" spans="1:7" x14ac:dyDescent="0.25">
      <c r="A60" s="57" t="s">
        <v>982</v>
      </c>
      <c r="B60" s="17" t="s">
        <v>983</v>
      </c>
      <c r="C60" s="17" t="s">
        <v>128</v>
      </c>
      <c r="D60" s="6">
        <v>2000000</v>
      </c>
      <c r="E60" s="7">
        <v>1989.97</v>
      </c>
      <c r="F60" s="8">
        <v>6.1999999999999998E-3</v>
      </c>
      <c r="G60" s="58">
        <v>7.5415665505999999E-2</v>
      </c>
    </row>
    <row r="61" spans="1:7" x14ac:dyDescent="0.25">
      <c r="A61" s="57" t="s">
        <v>693</v>
      </c>
      <c r="B61" s="17" t="s">
        <v>694</v>
      </c>
      <c r="C61" s="17" t="s">
        <v>128</v>
      </c>
      <c r="D61" s="6">
        <v>2000000</v>
      </c>
      <c r="E61" s="7">
        <v>1989.3</v>
      </c>
      <c r="F61" s="8">
        <v>6.1999999999999998E-3</v>
      </c>
      <c r="G61" s="58">
        <v>7.5057922499999999E-2</v>
      </c>
    </row>
    <row r="62" spans="1:7" x14ac:dyDescent="0.25">
      <c r="A62" s="57" t="s">
        <v>984</v>
      </c>
      <c r="B62" s="17" t="s">
        <v>985</v>
      </c>
      <c r="C62" s="17" t="s">
        <v>128</v>
      </c>
      <c r="D62" s="6">
        <v>1500000</v>
      </c>
      <c r="E62" s="7">
        <v>1490.78</v>
      </c>
      <c r="F62" s="8">
        <v>4.5999999999999999E-3</v>
      </c>
      <c r="G62" s="58">
        <v>7.5185458831999993E-2</v>
      </c>
    </row>
    <row r="63" spans="1:7" x14ac:dyDescent="0.25">
      <c r="A63" s="57" t="s">
        <v>847</v>
      </c>
      <c r="B63" s="17" t="s">
        <v>848</v>
      </c>
      <c r="C63" s="17" t="s">
        <v>128</v>
      </c>
      <c r="D63" s="6">
        <v>1000000</v>
      </c>
      <c r="E63" s="7">
        <v>1006.08</v>
      </c>
      <c r="F63" s="8">
        <v>3.0999999999999999E-3</v>
      </c>
      <c r="G63" s="58">
        <v>7.5467517255999997E-2</v>
      </c>
    </row>
    <row r="64" spans="1:7" x14ac:dyDescent="0.25">
      <c r="A64" s="59" t="s">
        <v>129</v>
      </c>
      <c r="B64" s="18"/>
      <c r="C64" s="18"/>
      <c r="D64" s="9"/>
      <c r="E64" s="20">
        <v>160361.29999999999</v>
      </c>
      <c r="F64" s="21">
        <v>0.49959999999999999</v>
      </c>
      <c r="G64" s="60"/>
    </row>
    <row r="65" spans="1:7" x14ac:dyDescent="0.25">
      <c r="A65" s="57"/>
      <c r="B65" s="17"/>
      <c r="C65" s="17"/>
      <c r="D65" s="6"/>
      <c r="E65" s="7"/>
      <c r="F65" s="8"/>
      <c r="G65" s="58"/>
    </row>
    <row r="66" spans="1:7" x14ac:dyDescent="0.25">
      <c r="A66" s="57"/>
      <c r="B66" s="17"/>
      <c r="C66" s="17"/>
      <c r="D66" s="6"/>
      <c r="E66" s="7"/>
      <c r="F66" s="8"/>
      <c r="G66" s="58"/>
    </row>
    <row r="67" spans="1:7" x14ac:dyDescent="0.25">
      <c r="A67" s="59" t="s">
        <v>304</v>
      </c>
      <c r="B67" s="17"/>
      <c r="C67" s="17"/>
      <c r="D67" s="6"/>
      <c r="E67" s="7"/>
      <c r="F67" s="8"/>
      <c r="G67" s="58"/>
    </row>
    <row r="68" spans="1:7" x14ac:dyDescent="0.25">
      <c r="A68" s="59" t="s">
        <v>129</v>
      </c>
      <c r="B68" s="17"/>
      <c r="C68" s="17"/>
      <c r="D68" s="6"/>
      <c r="E68" s="22" t="s">
        <v>123</v>
      </c>
      <c r="F68" s="23" t="s">
        <v>123</v>
      </c>
      <c r="G68" s="58"/>
    </row>
    <row r="69" spans="1:7" x14ac:dyDescent="0.25">
      <c r="A69" s="57"/>
      <c r="B69" s="17"/>
      <c r="C69" s="17"/>
      <c r="D69" s="6"/>
      <c r="E69" s="7"/>
      <c r="F69" s="8"/>
      <c r="G69" s="58"/>
    </row>
    <row r="70" spans="1:7" x14ac:dyDescent="0.25">
      <c r="A70" s="59" t="s">
        <v>305</v>
      </c>
      <c r="B70" s="17"/>
      <c r="C70" s="17"/>
      <c r="D70" s="6"/>
      <c r="E70" s="7"/>
      <c r="F70" s="8"/>
      <c r="G70" s="58"/>
    </row>
    <row r="71" spans="1:7" x14ac:dyDescent="0.25">
      <c r="A71" s="59" t="s">
        <v>129</v>
      </c>
      <c r="B71" s="17"/>
      <c r="C71" s="17"/>
      <c r="D71" s="6"/>
      <c r="E71" s="22" t="s">
        <v>123</v>
      </c>
      <c r="F71" s="23" t="s">
        <v>123</v>
      </c>
      <c r="G71" s="58"/>
    </row>
    <row r="72" spans="1:7" x14ac:dyDescent="0.25">
      <c r="A72" s="57"/>
      <c r="B72" s="17"/>
      <c r="C72" s="17"/>
      <c r="D72" s="6"/>
      <c r="E72" s="7"/>
      <c r="F72" s="8"/>
      <c r="G72" s="58"/>
    </row>
    <row r="73" spans="1:7" x14ac:dyDescent="0.25">
      <c r="A73" s="61" t="s">
        <v>165</v>
      </c>
      <c r="B73" s="40"/>
      <c r="C73" s="40"/>
      <c r="D73" s="41"/>
      <c r="E73" s="20">
        <v>312653.68</v>
      </c>
      <c r="F73" s="21">
        <v>0.97409999999999997</v>
      </c>
      <c r="G73" s="60"/>
    </row>
    <row r="74" spans="1:7" x14ac:dyDescent="0.25">
      <c r="A74" s="57"/>
      <c r="B74" s="17"/>
      <c r="C74" s="17"/>
      <c r="D74" s="6"/>
      <c r="E74" s="7"/>
      <c r="F74" s="8"/>
      <c r="G74" s="58"/>
    </row>
    <row r="75" spans="1:7" x14ac:dyDescent="0.25">
      <c r="A75" s="57"/>
      <c r="B75" s="17"/>
      <c r="C75" s="17"/>
      <c r="D75" s="6"/>
      <c r="E75" s="7"/>
      <c r="F75" s="8"/>
      <c r="G75" s="58"/>
    </row>
    <row r="76" spans="1:7" x14ac:dyDescent="0.25">
      <c r="A76" s="59" t="s">
        <v>169</v>
      </c>
      <c r="B76" s="17"/>
      <c r="C76" s="17"/>
      <c r="D76" s="6"/>
      <c r="E76" s="7"/>
      <c r="F76" s="8"/>
      <c r="G76" s="58"/>
    </row>
    <row r="77" spans="1:7" x14ac:dyDescent="0.25">
      <c r="A77" s="57" t="s">
        <v>170</v>
      </c>
      <c r="B77" s="17"/>
      <c r="C77" s="17"/>
      <c r="D77" s="6"/>
      <c r="E77" s="7">
        <v>1950.13</v>
      </c>
      <c r="F77" s="8">
        <v>6.1000000000000004E-3</v>
      </c>
      <c r="G77" s="58">
        <v>7.0182999999999995E-2</v>
      </c>
    </row>
    <row r="78" spans="1:7" x14ac:dyDescent="0.25">
      <c r="A78" s="57" t="s">
        <v>170</v>
      </c>
      <c r="B78" s="17"/>
      <c r="C78" s="17"/>
      <c r="D78" s="6"/>
      <c r="E78" s="7">
        <v>1129.4000000000001</v>
      </c>
      <c r="F78" s="8">
        <v>3.5000000000000001E-3</v>
      </c>
      <c r="G78" s="58">
        <v>6.5000000000000002E-2</v>
      </c>
    </row>
    <row r="79" spans="1:7" x14ac:dyDescent="0.25">
      <c r="A79" s="59" t="s">
        <v>129</v>
      </c>
      <c r="B79" s="18"/>
      <c r="C79" s="18"/>
      <c r="D79" s="9"/>
      <c r="E79" s="20">
        <v>3079.53</v>
      </c>
      <c r="F79" s="21">
        <v>9.5999999999999992E-3</v>
      </c>
      <c r="G79" s="60"/>
    </row>
    <row r="80" spans="1:7" x14ac:dyDescent="0.25">
      <c r="A80" s="57"/>
      <c r="B80" s="17"/>
      <c r="C80" s="17"/>
      <c r="D80" s="6"/>
      <c r="E80" s="7"/>
      <c r="F80" s="8"/>
      <c r="G80" s="58"/>
    </row>
    <row r="81" spans="1:7" x14ac:dyDescent="0.25">
      <c r="A81" s="61" t="s">
        <v>165</v>
      </c>
      <c r="B81" s="40"/>
      <c r="C81" s="40"/>
      <c r="D81" s="41"/>
      <c r="E81" s="20">
        <v>3079.53</v>
      </c>
      <c r="F81" s="21">
        <v>9.5999999999999992E-3</v>
      </c>
      <c r="G81" s="60"/>
    </row>
    <row r="82" spans="1:7" x14ac:dyDescent="0.25">
      <c r="A82" s="57" t="s">
        <v>171</v>
      </c>
      <c r="B82" s="17"/>
      <c r="C82" s="17"/>
      <c r="D82" s="6"/>
      <c r="E82" s="7">
        <v>4468.5994768999999</v>
      </c>
      <c r="F82" s="8">
        <v>1.3924000000000001E-2</v>
      </c>
      <c r="G82" s="58"/>
    </row>
    <row r="83" spans="1:7" x14ac:dyDescent="0.25">
      <c r="A83" s="57" t="s">
        <v>173</v>
      </c>
      <c r="B83" s="17"/>
      <c r="C83" s="17"/>
      <c r="D83" s="6"/>
      <c r="E83" s="7">
        <v>718.52052309999999</v>
      </c>
      <c r="F83" s="8">
        <v>2.3760000000000001E-3</v>
      </c>
      <c r="G83" s="58">
        <f>+AVERAGE(G77:G78)</f>
        <v>6.7591499999999999E-2</v>
      </c>
    </row>
    <row r="84" spans="1:7" x14ac:dyDescent="0.25">
      <c r="A84" s="62" t="s">
        <v>174</v>
      </c>
      <c r="B84" s="19"/>
      <c r="C84" s="19"/>
      <c r="D84" s="13"/>
      <c r="E84" s="14">
        <v>320920.33</v>
      </c>
      <c r="F84" s="15">
        <v>1</v>
      </c>
      <c r="G84" s="63"/>
    </row>
    <row r="85" spans="1:7" x14ac:dyDescent="0.25">
      <c r="A85" s="48"/>
      <c r="G85" s="49"/>
    </row>
    <row r="86" spans="1:7" x14ac:dyDescent="0.25">
      <c r="A86" s="46" t="s">
        <v>176</v>
      </c>
      <c r="G86" s="49"/>
    </row>
    <row r="87" spans="1:7" x14ac:dyDescent="0.25">
      <c r="A87" s="48"/>
      <c r="G87" s="49"/>
    </row>
    <row r="88" spans="1:7" x14ac:dyDescent="0.25">
      <c r="A88" s="48" t="s">
        <v>178</v>
      </c>
      <c r="G88" s="49"/>
    </row>
    <row r="89" spans="1:7" ht="60" customHeight="1" x14ac:dyDescent="0.25">
      <c r="A89" s="64" t="s">
        <v>179</v>
      </c>
      <c r="B89" s="34" t="s">
        <v>986</v>
      </c>
      <c r="G89" s="49"/>
    </row>
    <row r="90" spans="1:7" ht="30" customHeight="1" x14ac:dyDescent="0.25">
      <c r="A90" s="64" t="s">
        <v>181</v>
      </c>
      <c r="B90" s="34" t="s">
        <v>987</v>
      </c>
      <c r="G90" s="49"/>
    </row>
    <row r="91" spans="1:7" x14ac:dyDescent="0.25">
      <c r="A91" s="64"/>
      <c r="B91" s="33"/>
      <c r="G91" s="49"/>
    </row>
    <row r="92" spans="1:7" x14ac:dyDescent="0.25">
      <c r="A92" s="64" t="s">
        <v>183</v>
      </c>
      <c r="B92" s="35">
        <v>7.5229850056693897</v>
      </c>
      <c r="G92" s="49"/>
    </row>
    <row r="93" spans="1:7" x14ac:dyDescent="0.25">
      <c r="A93" s="64"/>
      <c r="B93" s="33"/>
      <c r="G93" s="49"/>
    </row>
    <row r="94" spans="1:7" x14ac:dyDescent="0.25">
      <c r="A94" s="64" t="s">
        <v>184</v>
      </c>
      <c r="B94" s="36">
        <v>2.5829</v>
      </c>
      <c r="G94" s="49"/>
    </row>
    <row r="95" spans="1:7" x14ac:dyDescent="0.25">
      <c r="A95" s="64" t="s">
        <v>185</v>
      </c>
      <c r="B95" s="36">
        <v>2.8289084928469248</v>
      </c>
      <c r="G95" s="49"/>
    </row>
    <row r="96" spans="1:7" x14ac:dyDescent="0.25">
      <c r="A96" s="64"/>
      <c r="B96" s="33"/>
      <c r="G96" s="49"/>
    </row>
    <row r="97" spans="1:7" x14ac:dyDescent="0.25">
      <c r="A97" s="64" t="s">
        <v>186</v>
      </c>
      <c r="B97" s="37">
        <v>45382</v>
      </c>
      <c r="G97" s="49"/>
    </row>
    <row r="98" spans="1:7" x14ac:dyDescent="0.25">
      <c r="A98" s="48"/>
      <c r="G98" s="49"/>
    </row>
    <row r="99" spans="1:7" x14ac:dyDescent="0.25">
      <c r="A99" s="46" t="s">
        <v>187</v>
      </c>
      <c r="G99" s="49"/>
    </row>
    <row r="100" spans="1:7" x14ac:dyDescent="0.25">
      <c r="A100" s="65" t="s">
        <v>188</v>
      </c>
      <c r="B100" s="66" t="s">
        <v>123</v>
      </c>
      <c r="G100" s="49"/>
    </row>
    <row r="101" spans="1:7" x14ac:dyDescent="0.25">
      <c r="A101" s="48" t="s">
        <v>189</v>
      </c>
      <c r="G101" s="49"/>
    </row>
    <row r="102" spans="1:7" x14ac:dyDescent="0.25">
      <c r="A102" s="48" t="s">
        <v>190</v>
      </c>
      <c r="B102" s="66" t="s">
        <v>191</v>
      </c>
      <c r="C102" s="66" t="s">
        <v>191</v>
      </c>
      <c r="G102" s="49"/>
    </row>
    <row r="103" spans="1:7" x14ac:dyDescent="0.25">
      <c r="A103" s="48"/>
      <c r="B103" s="28">
        <v>45198</v>
      </c>
      <c r="C103" s="28">
        <v>45382</v>
      </c>
      <c r="G103" s="49"/>
    </row>
    <row r="104" spans="1:7" x14ac:dyDescent="0.25">
      <c r="A104" s="48" t="s">
        <v>195</v>
      </c>
      <c r="B104">
        <v>10.844900000000001</v>
      </c>
      <c r="C104" s="38">
        <v>11.262</v>
      </c>
      <c r="E104" s="2"/>
      <c r="G104" s="68"/>
    </row>
    <row r="105" spans="1:7" x14ac:dyDescent="0.25">
      <c r="A105" s="48" t="s">
        <v>196</v>
      </c>
      <c r="B105">
        <v>10.8436</v>
      </c>
      <c r="C105">
        <v>11.2606</v>
      </c>
      <c r="E105" s="2"/>
      <c r="G105" s="68"/>
    </row>
    <row r="106" spans="1:7" x14ac:dyDescent="0.25">
      <c r="A106" s="48" t="s">
        <v>669</v>
      </c>
      <c r="B106">
        <v>10.806699999999999</v>
      </c>
      <c r="C106">
        <v>11.2102</v>
      </c>
      <c r="E106" s="2"/>
      <c r="G106" s="68"/>
    </row>
    <row r="107" spans="1:7" x14ac:dyDescent="0.25">
      <c r="A107" s="48" t="s">
        <v>670</v>
      </c>
      <c r="B107">
        <v>10.8072</v>
      </c>
      <c r="C107">
        <v>11.210800000000001</v>
      </c>
      <c r="E107" s="2"/>
      <c r="G107" s="68"/>
    </row>
    <row r="108" spans="1:7" x14ac:dyDescent="0.25">
      <c r="A108" s="48"/>
      <c r="E108" s="2"/>
      <c r="G108" s="68"/>
    </row>
    <row r="109" spans="1:7" x14ac:dyDescent="0.25">
      <c r="A109" s="47" t="s">
        <v>205</v>
      </c>
      <c r="E109" s="2"/>
      <c r="G109" s="68"/>
    </row>
    <row r="110" spans="1:7" x14ac:dyDescent="0.25">
      <c r="A110" s="48"/>
      <c r="E110" s="2"/>
      <c r="G110" s="68"/>
    </row>
    <row r="111" spans="1:7" x14ac:dyDescent="0.25">
      <c r="A111" s="48" t="s">
        <v>207</v>
      </c>
      <c r="B111" s="66" t="s">
        <v>123</v>
      </c>
      <c r="G111" s="49"/>
    </row>
    <row r="112" spans="1:7" x14ac:dyDescent="0.25">
      <c r="A112" s="48" t="s">
        <v>208</v>
      </c>
      <c r="B112" s="66" t="s">
        <v>123</v>
      </c>
      <c r="G112" s="49"/>
    </row>
    <row r="113" spans="1:7" ht="18.600000000000001" customHeight="1" x14ac:dyDescent="0.25">
      <c r="A113" s="65" t="s">
        <v>209</v>
      </c>
      <c r="B113" s="66" t="s">
        <v>123</v>
      </c>
      <c r="G113" s="49"/>
    </row>
    <row r="114" spans="1:7" ht="18.600000000000001" customHeight="1" x14ac:dyDescent="0.25">
      <c r="A114" s="65" t="s">
        <v>210</v>
      </c>
      <c r="B114" s="66" t="s">
        <v>123</v>
      </c>
      <c r="G114" s="49"/>
    </row>
    <row r="115" spans="1:7" x14ac:dyDescent="0.25">
      <c r="A115" s="48" t="s">
        <v>211</v>
      </c>
      <c r="B115" s="69">
        <f>B95</f>
        <v>2.8289084928469248</v>
      </c>
      <c r="G115" s="49"/>
    </row>
    <row r="116" spans="1:7" ht="32.1" customHeight="1" x14ac:dyDescent="0.25">
      <c r="A116" s="65" t="s">
        <v>212</v>
      </c>
      <c r="B116" s="66" t="s">
        <v>123</v>
      </c>
      <c r="G116" s="49"/>
    </row>
    <row r="117" spans="1:7" ht="30" customHeight="1" x14ac:dyDescent="0.25">
      <c r="A117" s="65" t="s">
        <v>213</v>
      </c>
      <c r="B117" s="66" t="s">
        <v>123</v>
      </c>
      <c r="G117" s="49"/>
    </row>
    <row r="118" spans="1:7" ht="30" customHeight="1" x14ac:dyDescent="0.25">
      <c r="A118" s="65" t="s">
        <v>214</v>
      </c>
      <c r="B118" s="66" t="s">
        <v>123</v>
      </c>
      <c r="G118" s="49"/>
    </row>
    <row r="119" spans="1:7" x14ac:dyDescent="0.25">
      <c r="A119" s="48" t="s">
        <v>215</v>
      </c>
      <c r="B119" s="66" t="s">
        <v>123</v>
      </c>
      <c r="G119" s="49"/>
    </row>
    <row r="120" spans="1:7" x14ac:dyDescent="0.25">
      <c r="A120" s="48" t="s">
        <v>216</v>
      </c>
      <c r="B120" s="66" t="s">
        <v>123</v>
      </c>
      <c r="G120" s="49"/>
    </row>
    <row r="121" spans="1:7" ht="15.75" customHeight="1" thickBot="1" x14ac:dyDescent="0.3">
      <c r="A121" s="70"/>
      <c r="B121" s="71"/>
      <c r="C121" s="71"/>
      <c r="D121" s="71"/>
      <c r="E121" s="71"/>
      <c r="F121" s="71"/>
      <c r="G121" s="72"/>
    </row>
    <row r="123" spans="1:7" ht="69.95" customHeight="1" x14ac:dyDescent="0.25">
      <c r="A123" s="137" t="s">
        <v>217</v>
      </c>
      <c r="B123" s="137" t="s">
        <v>218</v>
      </c>
      <c r="C123" s="137" t="s">
        <v>5</v>
      </c>
      <c r="D123" s="137" t="s">
        <v>6</v>
      </c>
    </row>
    <row r="124" spans="1:7" ht="69.95" customHeight="1" x14ac:dyDescent="0.25">
      <c r="A124" s="137" t="s">
        <v>988</v>
      </c>
      <c r="B124" s="137"/>
      <c r="C124" s="137" t="s">
        <v>43</v>
      </c>
      <c r="D124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H153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77.570312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989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33.6" customHeight="1" x14ac:dyDescent="0.25">
      <c r="A4" s="144" t="s">
        <v>990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9" t="s">
        <v>122</v>
      </c>
      <c r="B9" s="17"/>
      <c r="C9" s="17"/>
      <c r="D9" s="6"/>
      <c r="E9" s="44" t="s">
        <v>123</v>
      </c>
      <c r="F9" s="45" t="s">
        <v>123</v>
      </c>
      <c r="G9" s="58"/>
    </row>
    <row r="10" spans="1:8" x14ac:dyDescent="0.25">
      <c r="A10" s="57"/>
      <c r="B10" s="17"/>
      <c r="C10" s="17"/>
      <c r="D10" s="6"/>
      <c r="E10" s="7"/>
      <c r="F10" s="8"/>
      <c r="G10" s="58"/>
    </row>
    <row r="11" spans="1:8" x14ac:dyDescent="0.25">
      <c r="A11" s="59" t="s">
        <v>221</v>
      </c>
      <c r="B11" s="17"/>
      <c r="C11" s="17"/>
      <c r="D11" s="6"/>
      <c r="E11" s="7"/>
      <c r="F11" s="8"/>
      <c r="G11" s="58"/>
    </row>
    <row r="12" spans="1:8" x14ac:dyDescent="0.25">
      <c r="A12" s="59" t="s">
        <v>222</v>
      </c>
      <c r="B12" s="17"/>
      <c r="C12" s="17"/>
      <c r="D12" s="6"/>
      <c r="E12" s="7"/>
      <c r="F12" s="8"/>
      <c r="G12" s="58"/>
    </row>
    <row r="13" spans="1:8" x14ac:dyDescent="0.25">
      <c r="A13" s="57" t="s">
        <v>991</v>
      </c>
      <c r="B13" s="17" t="s">
        <v>992</v>
      </c>
      <c r="C13" s="17" t="s">
        <v>228</v>
      </c>
      <c r="D13" s="6">
        <v>110000000</v>
      </c>
      <c r="E13" s="7">
        <v>109323.17</v>
      </c>
      <c r="F13" s="8">
        <v>0.10929999999999999</v>
      </c>
      <c r="G13" s="58">
        <v>7.7499999999999999E-2</v>
      </c>
    </row>
    <row r="14" spans="1:8" x14ac:dyDescent="0.25">
      <c r="A14" s="57" t="s">
        <v>993</v>
      </c>
      <c r="B14" s="17" t="s">
        <v>994</v>
      </c>
      <c r="C14" s="17" t="s">
        <v>228</v>
      </c>
      <c r="D14" s="6">
        <v>60500000</v>
      </c>
      <c r="E14" s="7">
        <v>60403.62</v>
      </c>
      <c r="F14" s="8">
        <v>6.0400000000000002E-2</v>
      </c>
      <c r="G14" s="58">
        <v>7.6527999999999999E-2</v>
      </c>
    </row>
    <row r="15" spans="1:8" x14ac:dyDescent="0.25">
      <c r="A15" s="57" t="s">
        <v>995</v>
      </c>
      <c r="B15" s="17" t="s">
        <v>996</v>
      </c>
      <c r="C15" s="17" t="s">
        <v>239</v>
      </c>
      <c r="D15" s="6">
        <v>52500000</v>
      </c>
      <c r="E15" s="7">
        <v>52322.080000000002</v>
      </c>
      <c r="F15" s="8">
        <v>5.2299999999999999E-2</v>
      </c>
      <c r="G15" s="58">
        <v>7.7274999999999996E-2</v>
      </c>
    </row>
    <row r="16" spans="1:8" x14ac:dyDescent="0.25">
      <c r="A16" s="57" t="s">
        <v>997</v>
      </c>
      <c r="B16" s="17" t="s">
        <v>998</v>
      </c>
      <c r="C16" s="17" t="s">
        <v>228</v>
      </c>
      <c r="D16" s="6">
        <v>51500000</v>
      </c>
      <c r="E16" s="7">
        <v>51129.46</v>
      </c>
      <c r="F16" s="8">
        <v>5.11E-2</v>
      </c>
      <c r="G16" s="58">
        <v>7.5050000000000006E-2</v>
      </c>
    </row>
    <row r="17" spans="1:7" x14ac:dyDescent="0.25">
      <c r="A17" s="57" t="s">
        <v>999</v>
      </c>
      <c r="B17" s="17" t="s">
        <v>1000</v>
      </c>
      <c r="C17" s="17" t="s">
        <v>239</v>
      </c>
      <c r="D17" s="6">
        <v>47500000</v>
      </c>
      <c r="E17" s="7">
        <v>47085.8</v>
      </c>
      <c r="F17" s="8">
        <v>4.7100000000000003E-2</v>
      </c>
      <c r="G17" s="58">
        <v>7.7274999999999996E-2</v>
      </c>
    </row>
    <row r="18" spans="1:7" x14ac:dyDescent="0.25">
      <c r="A18" s="57" t="s">
        <v>1001</v>
      </c>
      <c r="B18" s="17" t="s">
        <v>1002</v>
      </c>
      <c r="C18" s="17" t="s">
        <v>228</v>
      </c>
      <c r="D18" s="6">
        <v>21300000</v>
      </c>
      <c r="E18" s="7">
        <v>21266.67</v>
      </c>
      <c r="F18" s="8">
        <v>2.1299999999999999E-2</v>
      </c>
      <c r="G18" s="58">
        <v>7.4292999999999998E-2</v>
      </c>
    </row>
    <row r="19" spans="1:7" x14ac:dyDescent="0.25">
      <c r="A19" s="57" t="s">
        <v>1003</v>
      </c>
      <c r="B19" s="17" t="s">
        <v>1004</v>
      </c>
      <c r="C19" s="17" t="s">
        <v>228</v>
      </c>
      <c r="D19" s="6">
        <v>19000000</v>
      </c>
      <c r="E19" s="7">
        <v>18457.400000000001</v>
      </c>
      <c r="F19" s="8">
        <v>1.8499999999999999E-2</v>
      </c>
      <c r="G19" s="58">
        <v>7.6499999999999999E-2</v>
      </c>
    </row>
    <row r="20" spans="1:7" x14ac:dyDescent="0.25">
      <c r="A20" s="57" t="s">
        <v>1005</v>
      </c>
      <c r="B20" s="17" t="s">
        <v>1006</v>
      </c>
      <c r="C20" s="17" t="s">
        <v>239</v>
      </c>
      <c r="D20" s="6">
        <v>17500000</v>
      </c>
      <c r="E20" s="7">
        <v>17429.740000000002</v>
      </c>
      <c r="F20" s="8">
        <v>1.7399999999999999E-2</v>
      </c>
      <c r="G20" s="58">
        <v>7.7600000000000002E-2</v>
      </c>
    </row>
    <row r="21" spans="1:7" x14ac:dyDescent="0.25">
      <c r="A21" s="57" t="s">
        <v>1007</v>
      </c>
      <c r="B21" s="17" t="s">
        <v>1008</v>
      </c>
      <c r="C21" s="17" t="s">
        <v>228</v>
      </c>
      <c r="D21" s="6">
        <v>15500000</v>
      </c>
      <c r="E21" s="7">
        <v>15053.41</v>
      </c>
      <c r="F21" s="8">
        <v>1.5100000000000001E-2</v>
      </c>
      <c r="G21" s="58">
        <v>7.6749999999999999E-2</v>
      </c>
    </row>
    <row r="22" spans="1:7" x14ac:dyDescent="0.25">
      <c r="A22" s="57" t="s">
        <v>1009</v>
      </c>
      <c r="B22" s="17" t="s">
        <v>1010</v>
      </c>
      <c r="C22" s="17" t="s">
        <v>228</v>
      </c>
      <c r="D22" s="6">
        <v>15000000</v>
      </c>
      <c r="E22" s="7">
        <v>14951.04</v>
      </c>
      <c r="F22" s="8">
        <v>1.4999999999999999E-2</v>
      </c>
      <c r="G22" s="58">
        <v>7.7499999999999999E-2</v>
      </c>
    </row>
    <row r="23" spans="1:7" x14ac:dyDescent="0.25">
      <c r="A23" s="57" t="s">
        <v>1011</v>
      </c>
      <c r="B23" s="17" t="s">
        <v>1012</v>
      </c>
      <c r="C23" s="17" t="s">
        <v>228</v>
      </c>
      <c r="D23" s="6">
        <v>11200000</v>
      </c>
      <c r="E23" s="7">
        <v>11532.73</v>
      </c>
      <c r="F23" s="8">
        <v>1.15E-2</v>
      </c>
      <c r="G23" s="58">
        <v>7.5236999999999998E-2</v>
      </c>
    </row>
    <row r="24" spans="1:7" x14ac:dyDescent="0.25">
      <c r="A24" s="57" t="s">
        <v>1013</v>
      </c>
      <c r="B24" s="17" t="s">
        <v>1014</v>
      </c>
      <c r="C24" s="17" t="s">
        <v>239</v>
      </c>
      <c r="D24" s="6">
        <v>11000000</v>
      </c>
      <c r="E24" s="7">
        <v>10883.03</v>
      </c>
      <c r="F24" s="8">
        <v>1.09E-2</v>
      </c>
      <c r="G24" s="58">
        <v>7.7274999999999996E-2</v>
      </c>
    </row>
    <row r="25" spans="1:7" x14ac:dyDescent="0.25">
      <c r="A25" s="57" t="s">
        <v>1015</v>
      </c>
      <c r="B25" s="17" t="s">
        <v>1016</v>
      </c>
      <c r="C25" s="17" t="s">
        <v>225</v>
      </c>
      <c r="D25" s="6">
        <v>11000000</v>
      </c>
      <c r="E25" s="7">
        <v>10757.47</v>
      </c>
      <c r="F25" s="8">
        <v>1.0800000000000001E-2</v>
      </c>
      <c r="G25" s="58">
        <v>7.5499999999999998E-2</v>
      </c>
    </row>
    <row r="26" spans="1:7" x14ac:dyDescent="0.25">
      <c r="A26" s="57" t="s">
        <v>1017</v>
      </c>
      <c r="B26" s="17" t="s">
        <v>1018</v>
      </c>
      <c r="C26" s="17" t="s">
        <v>228</v>
      </c>
      <c r="D26" s="6">
        <v>10500000</v>
      </c>
      <c r="E26" s="7">
        <v>10186.299999999999</v>
      </c>
      <c r="F26" s="8">
        <v>1.0200000000000001E-2</v>
      </c>
      <c r="G26" s="58">
        <v>7.6749999999999999E-2</v>
      </c>
    </row>
    <row r="27" spans="1:7" x14ac:dyDescent="0.25">
      <c r="A27" s="57" t="s">
        <v>1019</v>
      </c>
      <c r="B27" s="17" t="s">
        <v>1020</v>
      </c>
      <c r="C27" s="17" t="s">
        <v>228</v>
      </c>
      <c r="D27" s="6">
        <v>10000000</v>
      </c>
      <c r="E27" s="7">
        <v>10074.34</v>
      </c>
      <c r="F27" s="8">
        <v>1.01E-2</v>
      </c>
      <c r="G27" s="58">
        <v>7.6499999999999999E-2</v>
      </c>
    </row>
    <row r="28" spans="1:7" x14ac:dyDescent="0.25">
      <c r="A28" s="57" t="s">
        <v>1021</v>
      </c>
      <c r="B28" s="17" t="s">
        <v>1022</v>
      </c>
      <c r="C28" s="17" t="s">
        <v>225</v>
      </c>
      <c r="D28" s="6">
        <v>7600000</v>
      </c>
      <c r="E28" s="7">
        <v>7546.63</v>
      </c>
      <c r="F28" s="8">
        <v>7.4999999999999997E-3</v>
      </c>
      <c r="G28" s="58">
        <v>7.5300000000000006E-2</v>
      </c>
    </row>
    <row r="29" spans="1:7" x14ac:dyDescent="0.25">
      <c r="A29" s="57" t="s">
        <v>1023</v>
      </c>
      <c r="B29" s="17" t="s">
        <v>1024</v>
      </c>
      <c r="C29" s="17" t="s">
        <v>228</v>
      </c>
      <c r="D29" s="6">
        <v>7500000</v>
      </c>
      <c r="E29" s="7">
        <v>7491.92</v>
      </c>
      <c r="F29" s="8">
        <v>7.4999999999999997E-3</v>
      </c>
      <c r="G29" s="58">
        <v>7.6499999999999999E-2</v>
      </c>
    </row>
    <row r="30" spans="1:7" x14ac:dyDescent="0.25">
      <c r="A30" s="57" t="s">
        <v>1025</v>
      </c>
      <c r="B30" s="17" t="s">
        <v>1026</v>
      </c>
      <c r="C30" s="17" t="s">
        <v>228</v>
      </c>
      <c r="D30" s="6">
        <v>6000000</v>
      </c>
      <c r="E30" s="7">
        <v>6199.28</v>
      </c>
      <c r="F30" s="8">
        <v>6.1999999999999998E-3</v>
      </c>
      <c r="G30" s="58">
        <v>7.3999999999999996E-2</v>
      </c>
    </row>
    <row r="31" spans="1:7" x14ac:dyDescent="0.25">
      <c r="A31" s="57" t="s">
        <v>1027</v>
      </c>
      <c r="B31" s="17" t="s">
        <v>1028</v>
      </c>
      <c r="C31" s="17" t="s">
        <v>228</v>
      </c>
      <c r="D31" s="6">
        <v>6000000</v>
      </c>
      <c r="E31" s="7">
        <v>6055.95</v>
      </c>
      <c r="F31" s="8">
        <v>6.1000000000000004E-3</v>
      </c>
      <c r="G31" s="58">
        <v>7.5050000000000006E-2</v>
      </c>
    </row>
    <row r="32" spans="1:7" x14ac:dyDescent="0.25">
      <c r="A32" s="57" t="s">
        <v>1029</v>
      </c>
      <c r="B32" s="17" t="s">
        <v>1030</v>
      </c>
      <c r="C32" s="17" t="s">
        <v>228</v>
      </c>
      <c r="D32" s="6">
        <v>5000000</v>
      </c>
      <c r="E32" s="7">
        <v>5059.2299999999996</v>
      </c>
      <c r="F32" s="8">
        <v>5.1000000000000004E-3</v>
      </c>
      <c r="G32" s="58">
        <v>7.5249999999999997E-2</v>
      </c>
    </row>
    <row r="33" spans="1:7" x14ac:dyDescent="0.25">
      <c r="A33" s="57" t="s">
        <v>1031</v>
      </c>
      <c r="B33" s="17" t="s">
        <v>1032</v>
      </c>
      <c r="C33" s="17" t="s">
        <v>225</v>
      </c>
      <c r="D33" s="6">
        <v>4000000</v>
      </c>
      <c r="E33" s="7">
        <v>3954.75</v>
      </c>
      <c r="F33" s="8">
        <v>4.0000000000000001E-3</v>
      </c>
      <c r="G33" s="58">
        <v>7.5300000000000006E-2</v>
      </c>
    </row>
    <row r="34" spans="1:7" x14ac:dyDescent="0.25">
      <c r="A34" s="57" t="s">
        <v>1033</v>
      </c>
      <c r="B34" s="17" t="s">
        <v>1034</v>
      </c>
      <c r="C34" s="17" t="s">
        <v>239</v>
      </c>
      <c r="D34" s="6">
        <v>3300000</v>
      </c>
      <c r="E34" s="7">
        <v>3290.51</v>
      </c>
      <c r="F34" s="8">
        <v>3.3E-3</v>
      </c>
      <c r="G34" s="58">
        <v>7.5300000000000006E-2</v>
      </c>
    </row>
    <row r="35" spans="1:7" x14ac:dyDescent="0.25">
      <c r="A35" s="57" t="s">
        <v>1035</v>
      </c>
      <c r="B35" s="17" t="s">
        <v>1036</v>
      </c>
      <c r="C35" s="17" t="s">
        <v>228</v>
      </c>
      <c r="D35" s="6">
        <v>2700000</v>
      </c>
      <c r="E35" s="7">
        <v>2737.07</v>
      </c>
      <c r="F35" s="8">
        <v>2.7000000000000001E-3</v>
      </c>
      <c r="G35" s="58">
        <v>7.5170000000000001E-2</v>
      </c>
    </row>
    <row r="36" spans="1:7" x14ac:dyDescent="0.25">
      <c r="A36" s="57" t="s">
        <v>1037</v>
      </c>
      <c r="B36" s="17" t="s">
        <v>1038</v>
      </c>
      <c r="C36" s="17" t="s">
        <v>228</v>
      </c>
      <c r="D36" s="6">
        <v>2500000</v>
      </c>
      <c r="E36" s="7">
        <v>2582.56</v>
      </c>
      <c r="F36" s="8">
        <v>2.5999999999999999E-3</v>
      </c>
      <c r="G36" s="58">
        <v>7.4149999999999994E-2</v>
      </c>
    </row>
    <row r="37" spans="1:7" x14ac:dyDescent="0.25">
      <c r="A37" s="57" t="s">
        <v>1039</v>
      </c>
      <c r="B37" s="17" t="s">
        <v>1040</v>
      </c>
      <c r="C37" s="17" t="s">
        <v>228</v>
      </c>
      <c r="D37" s="6">
        <v>2500000</v>
      </c>
      <c r="E37" s="7">
        <v>2495.5</v>
      </c>
      <c r="F37" s="8">
        <v>2.5000000000000001E-3</v>
      </c>
      <c r="G37" s="58">
        <v>7.6677999999999996E-2</v>
      </c>
    </row>
    <row r="38" spans="1:7" x14ac:dyDescent="0.25">
      <c r="A38" s="57" t="s">
        <v>1041</v>
      </c>
      <c r="B38" s="17" t="s">
        <v>1042</v>
      </c>
      <c r="C38" s="17" t="s">
        <v>228</v>
      </c>
      <c r="D38" s="6">
        <v>2500000</v>
      </c>
      <c r="E38" s="7">
        <v>2493.48</v>
      </c>
      <c r="F38" s="8">
        <v>2.5000000000000001E-3</v>
      </c>
      <c r="G38" s="58">
        <v>7.7274999999999996E-2</v>
      </c>
    </row>
    <row r="39" spans="1:7" x14ac:dyDescent="0.25">
      <c r="A39" s="57" t="s">
        <v>1043</v>
      </c>
      <c r="B39" s="17" t="s">
        <v>1044</v>
      </c>
      <c r="C39" s="17" t="s">
        <v>228</v>
      </c>
      <c r="D39" s="6">
        <v>2000000</v>
      </c>
      <c r="E39" s="7">
        <v>2016.99</v>
      </c>
      <c r="F39" s="8">
        <v>2E-3</v>
      </c>
      <c r="G39" s="58">
        <v>7.5999999999999998E-2</v>
      </c>
    </row>
    <row r="40" spans="1:7" x14ac:dyDescent="0.25">
      <c r="A40" s="57" t="s">
        <v>1045</v>
      </c>
      <c r="B40" s="17" t="s">
        <v>1046</v>
      </c>
      <c r="C40" s="17" t="s">
        <v>228</v>
      </c>
      <c r="D40" s="6">
        <v>1500000</v>
      </c>
      <c r="E40" s="7">
        <v>1458.8</v>
      </c>
      <c r="F40" s="8">
        <v>1.5E-3</v>
      </c>
      <c r="G40" s="58">
        <v>7.6702999999999993E-2</v>
      </c>
    </row>
    <row r="41" spans="1:7" x14ac:dyDescent="0.25">
      <c r="A41" s="57" t="s">
        <v>1047</v>
      </c>
      <c r="B41" s="17" t="s">
        <v>1048</v>
      </c>
      <c r="C41" s="17" t="s">
        <v>239</v>
      </c>
      <c r="D41" s="6">
        <v>1109000</v>
      </c>
      <c r="E41" s="7">
        <v>1133.18</v>
      </c>
      <c r="F41" s="8">
        <v>1.1000000000000001E-3</v>
      </c>
      <c r="G41" s="58">
        <v>7.5300000000000006E-2</v>
      </c>
    </row>
    <row r="42" spans="1:7" x14ac:dyDescent="0.25">
      <c r="A42" s="57" t="s">
        <v>1049</v>
      </c>
      <c r="B42" s="17" t="s">
        <v>1050</v>
      </c>
      <c r="C42" s="17" t="s">
        <v>239</v>
      </c>
      <c r="D42" s="6">
        <v>1000000</v>
      </c>
      <c r="E42" s="7">
        <v>1020.63</v>
      </c>
      <c r="F42" s="8">
        <v>1E-3</v>
      </c>
      <c r="G42" s="58">
        <v>7.5300000000000006E-2</v>
      </c>
    </row>
    <row r="43" spans="1:7" x14ac:dyDescent="0.25">
      <c r="A43" s="57" t="s">
        <v>1051</v>
      </c>
      <c r="B43" s="17" t="s">
        <v>1052</v>
      </c>
      <c r="C43" s="17" t="s">
        <v>228</v>
      </c>
      <c r="D43" s="6">
        <v>500000</v>
      </c>
      <c r="E43" s="7">
        <v>513.23</v>
      </c>
      <c r="F43" s="8">
        <v>5.0000000000000001E-4</v>
      </c>
      <c r="G43" s="58">
        <v>7.5249999999999997E-2</v>
      </c>
    </row>
    <row r="44" spans="1:7" x14ac:dyDescent="0.25">
      <c r="A44" s="57" t="s">
        <v>1053</v>
      </c>
      <c r="B44" s="17" t="s">
        <v>1054</v>
      </c>
      <c r="C44" s="17" t="s">
        <v>228</v>
      </c>
      <c r="D44" s="6">
        <v>500000</v>
      </c>
      <c r="E44" s="7">
        <v>483.68</v>
      </c>
      <c r="F44" s="8">
        <v>5.0000000000000001E-4</v>
      </c>
      <c r="G44" s="58">
        <v>7.5774999999999995E-2</v>
      </c>
    </row>
    <row r="45" spans="1:7" x14ac:dyDescent="0.25">
      <c r="A45" s="59" t="s">
        <v>129</v>
      </c>
      <c r="B45" s="18"/>
      <c r="C45" s="18"/>
      <c r="D45" s="9"/>
      <c r="E45" s="20">
        <v>517389.65</v>
      </c>
      <c r="F45" s="21">
        <v>0.51759999999999995</v>
      </c>
      <c r="G45" s="60"/>
    </row>
    <row r="46" spans="1:7" x14ac:dyDescent="0.25">
      <c r="A46" s="59" t="s">
        <v>692</v>
      </c>
      <c r="B46" s="17"/>
      <c r="C46" s="17"/>
      <c r="D46" s="6"/>
      <c r="E46" s="7"/>
      <c r="F46" s="8"/>
      <c r="G46" s="58"/>
    </row>
    <row r="47" spans="1:7" x14ac:dyDescent="0.25">
      <c r="A47" s="57" t="s">
        <v>1055</v>
      </c>
      <c r="B47" s="17" t="s">
        <v>1056</v>
      </c>
      <c r="C47" s="17" t="s">
        <v>128</v>
      </c>
      <c r="D47" s="6">
        <v>33500000</v>
      </c>
      <c r="E47" s="7">
        <v>34092.01</v>
      </c>
      <c r="F47" s="8">
        <v>3.4099999999999998E-2</v>
      </c>
      <c r="G47" s="58">
        <v>7.4500169561000001E-2</v>
      </c>
    </row>
    <row r="48" spans="1:7" x14ac:dyDescent="0.25">
      <c r="A48" s="57" t="s">
        <v>1057</v>
      </c>
      <c r="B48" s="17" t="s">
        <v>1058</v>
      </c>
      <c r="C48" s="17" t="s">
        <v>128</v>
      </c>
      <c r="D48" s="6">
        <v>30000000</v>
      </c>
      <c r="E48" s="7">
        <v>29393.94</v>
      </c>
      <c r="F48" s="8">
        <v>2.9399999999999999E-2</v>
      </c>
      <c r="G48" s="58">
        <v>7.4176780624999994E-2</v>
      </c>
    </row>
    <row r="49" spans="1:7" x14ac:dyDescent="0.25">
      <c r="A49" s="57" t="s">
        <v>1059</v>
      </c>
      <c r="B49" s="17" t="s">
        <v>1060</v>
      </c>
      <c r="C49" s="17" t="s">
        <v>128</v>
      </c>
      <c r="D49" s="6">
        <v>26500000</v>
      </c>
      <c r="E49" s="7">
        <v>27061.03</v>
      </c>
      <c r="F49" s="8">
        <v>2.7099999999999999E-2</v>
      </c>
      <c r="G49" s="58">
        <v>7.4481511183999996E-2</v>
      </c>
    </row>
    <row r="50" spans="1:7" x14ac:dyDescent="0.25">
      <c r="A50" s="57" t="s">
        <v>1061</v>
      </c>
      <c r="B50" s="17" t="s">
        <v>1062</v>
      </c>
      <c r="C50" s="17" t="s">
        <v>128</v>
      </c>
      <c r="D50" s="6">
        <v>24500000</v>
      </c>
      <c r="E50" s="7">
        <v>24994.51</v>
      </c>
      <c r="F50" s="8">
        <v>2.5000000000000001E-2</v>
      </c>
      <c r="G50" s="58">
        <v>7.4841231770000002E-2</v>
      </c>
    </row>
    <row r="51" spans="1:7" x14ac:dyDescent="0.25">
      <c r="A51" s="57" t="s">
        <v>1063</v>
      </c>
      <c r="B51" s="17" t="s">
        <v>1064</v>
      </c>
      <c r="C51" s="17" t="s">
        <v>128</v>
      </c>
      <c r="D51" s="6">
        <v>22500000</v>
      </c>
      <c r="E51" s="7">
        <v>22881.919999999998</v>
      </c>
      <c r="F51" s="8">
        <v>2.29E-2</v>
      </c>
      <c r="G51" s="58">
        <v>7.4501206141999995E-2</v>
      </c>
    </row>
    <row r="52" spans="1:7" x14ac:dyDescent="0.25">
      <c r="A52" s="57" t="s">
        <v>1065</v>
      </c>
      <c r="B52" s="17" t="s">
        <v>1066</v>
      </c>
      <c r="C52" s="17" t="s">
        <v>128</v>
      </c>
      <c r="D52" s="6">
        <v>20500000</v>
      </c>
      <c r="E52" s="7">
        <v>20941.080000000002</v>
      </c>
      <c r="F52" s="8">
        <v>2.0899999999999998E-2</v>
      </c>
      <c r="G52" s="58">
        <v>7.4487730624999998E-2</v>
      </c>
    </row>
    <row r="53" spans="1:7" x14ac:dyDescent="0.25">
      <c r="A53" s="57" t="s">
        <v>1067</v>
      </c>
      <c r="B53" s="17" t="s">
        <v>1068</v>
      </c>
      <c r="C53" s="17" t="s">
        <v>128</v>
      </c>
      <c r="D53" s="6">
        <v>20500000</v>
      </c>
      <c r="E53" s="7">
        <v>20862.830000000002</v>
      </c>
      <c r="F53" s="8">
        <v>2.0899999999999998E-2</v>
      </c>
      <c r="G53" s="58">
        <v>7.4484620902000004E-2</v>
      </c>
    </row>
    <row r="54" spans="1:7" x14ac:dyDescent="0.25">
      <c r="A54" s="57" t="s">
        <v>1069</v>
      </c>
      <c r="B54" s="17" t="s">
        <v>1070</v>
      </c>
      <c r="C54" s="17" t="s">
        <v>128</v>
      </c>
      <c r="D54" s="6">
        <v>19500000</v>
      </c>
      <c r="E54" s="7">
        <v>19957.37</v>
      </c>
      <c r="F54" s="8">
        <v>0.02</v>
      </c>
      <c r="G54" s="58">
        <v>7.4500169561000001E-2</v>
      </c>
    </row>
    <row r="55" spans="1:7" x14ac:dyDescent="0.25">
      <c r="A55" s="57" t="s">
        <v>1071</v>
      </c>
      <c r="B55" s="17" t="s">
        <v>1072</v>
      </c>
      <c r="C55" s="17" t="s">
        <v>128</v>
      </c>
      <c r="D55" s="6">
        <v>17500000</v>
      </c>
      <c r="E55" s="7">
        <v>17778.29</v>
      </c>
      <c r="F55" s="8">
        <v>1.78E-2</v>
      </c>
      <c r="G55" s="58">
        <v>7.4555109056000005E-2</v>
      </c>
    </row>
    <row r="56" spans="1:7" x14ac:dyDescent="0.25">
      <c r="A56" s="57" t="s">
        <v>1073</v>
      </c>
      <c r="B56" s="17" t="s">
        <v>1074</v>
      </c>
      <c r="C56" s="17" t="s">
        <v>128</v>
      </c>
      <c r="D56" s="6">
        <v>15500000</v>
      </c>
      <c r="E56" s="7">
        <v>15884.04</v>
      </c>
      <c r="F56" s="8">
        <v>1.5900000000000001E-2</v>
      </c>
      <c r="G56" s="58">
        <v>7.4643222499999995E-2</v>
      </c>
    </row>
    <row r="57" spans="1:7" x14ac:dyDescent="0.25">
      <c r="A57" s="57" t="s">
        <v>1075</v>
      </c>
      <c r="B57" s="17" t="s">
        <v>1076</v>
      </c>
      <c r="C57" s="17" t="s">
        <v>128</v>
      </c>
      <c r="D57" s="6">
        <v>14500000</v>
      </c>
      <c r="E57" s="7">
        <v>14820.16</v>
      </c>
      <c r="F57" s="8">
        <v>1.4800000000000001E-2</v>
      </c>
      <c r="G57" s="58">
        <v>7.4572731456000005E-2</v>
      </c>
    </row>
    <row r="58" spans="1:7" x14ac:dyDescent="0.25">
      <c r="A58" s="57" t="s">
        <v>1077</v>
      </c>
      <c r="B58" s="17" t="s">
        <v>1078</v>
      </c>
      <c r="C58" s="17" t="s">
        <v>128</v>
      </c>
      <c r="D58" s="6">
        <v>14000000</v>
      </c>
      <c r="E58" s="7">
        <v>14246.48</v>
      </c>
      <c r="F58" s="8">
        <v>1.4200000000000001E-2</v>
      </c>
      <c r="G58" s="58">
        <v>7.4643222499999995E-2</v>
      </c>
    </row>
    <row r="59" spans="1:7" x14ac:dyDescent="0.25">
      <c r="A59" s="57" t="s">
        <v>1079</v>
      </c>
      <c r="B59" s="17" t="s">
        <v>1080</v>
      </c>
      <c r="C59" s="17" t="s">
        <v>128</v>
      </c>
      <c r="D59" s="6">
        <v>11500000</v>
      </c>
      <c r="E59" s="7">
        <v>11725.84</v>
      </c>
      <c r="F59" s="8">
        <v>1.17E-2</v>
      </c>
      <c r="G59" s="58">
        <v>7.4555109056000005E-2</v>
      </c>
    </row>
    <row r="60" spans="1:7" x14ac:dyDescent="0.25">
      <c r="A60" s="57" t="s">
        <v>1081</v>
      </c>
      <c r="B60" s="17" t="s">
        <v>1082</v>
      </c>
      <c r="C60" s="17" t="s">
        <v>128</v>
      </c>
      <c r="D60" s="6">
        <v>10500000</v>
      </c>
      <c r="E60" s="7">
        <v>10779.76</v>
      </c>
      <c r="F60" s="8">
        <v>1.0800000000000001E-2</v>
      </c>
      <c r="G60" s="58">
        <v>7.4772807656000001E-2</v>
      </c>
    </row>
    <row r="61" spans="1:7" x14ac:dyDescent="0.25">
      <c r="A61" s="57" t="s">
        <v>1083</v>
      </c>
      <c r="B61" s="17" t="s">
        <v>1084</v>
      </c>
      <c r="C61" s="17" t="s">
        <v>128</v>
      </c>
      <c r="D61" s="6">
        <v>10500000</v>
      </c>
      <c r="E61" s="7">
        <v>10732.51</v>
      </c>
      <c r="F61" s="8">
        <v>1.0699999999999999E-2</v>
      </c>
      <c r="G61" s="58">
        <v>7.4841231770000002E-2</v>
      </c>
    </row>
    <row r="62" spans="1:7" x14ac:dyDescent="0.25">
      <c r="A62" s="57" t="s">
        <v>1085</v>
      </c>
      <c r="B62" s="17" t="s">
        <v>1086</v>
      </c>
      <c r="C62" s="17" t="s">
        <v>128</v>
      </c>
      <c r="D62" s="6">
        <v>9500000</v>
      </c>
      <c r="E62" s="7">
        <v>9665.5300000000007</v>
      </c>
      <c r="F62" s="8">
        <v>9.7000000000000003E-3</v>
      </c>
      <c r="G62" s="58">
        <v>7.4754146911999997E-2</v>
      </c>
    </row>
    <row r="63" spans="1:7" x14ac:dyDescent="0.25">
      <c r="A63" s="57" t="s">
        <v>1087</v>
      </c>
      <c r="B63" s="17" t="s">
        <v>1088</v>
      </c>
      <c r="C63" s="17" t="s">
        <v>128</v>
      </c>
      <c r="D63" s="6">
        <v>9500000</v>
      </c>
      <c r="E63" s="7">
        <v>9647.4699999999993</v>
      </c>
      <c r="F63" s="8">
        <v>9.5999999999999992E-3</v>
      </c>
      <c r="G63" s="58">
        <v>7.4484620902000004E-2</v>
      </c>
    </row>
    <row r="64" spans="1:7" x14ac:dyDescent="0.25">
      <c r="A64" s="57" t="s">
        <v>1089</v>
      </c>
      <c r="B64" s="17" t="s">
        <v>1090</v>
      </c>
      <c r="C64" s="17" t="s">
        <v>128</v>
      </c>
      <c r="D64" s="6">
        <v>9000000</v>
      </c>
      <c r="E64" s="7">
        <v>9179.35</v>
      </c>
      <c r="F64" s="8">
        <v>9.1999999999999998E-3</v>
      </c>
      <c r="G64" s="58">
        <v>7.4483584328999999E-2</v>
      </c>
    </row>
    <row r="65" spans="1:7" x14ac:dyDescent="0.25">
      <c r="A65" s="57" t="s">
        <v>1091</v>
      </c>
      <c r="B65" s="17" t="s">
        <v>1092</v>
      </c>
      <c r="C65" s="17" t="s">
        <v>128</v>
      </c>
      <c r="D65" s="6">
        <v>8000000</v>
      </c>
      <c r="E65" s="7">
        <v>8187.9</v>
      </c>
      <c r="F65" s="8">
        <v>8.2000000000000007E-3</v>
      </c>
      <c r="G65" s="58">
        <v>7.4481511183999996E-2</v>
      </c>
    </row>
    <row r="66" spans="1:7" x14ac:dyDescent="0.25">
      <c r="A66" s="57" t="s">
        <v>1093</v>
      </c>
      <c r="B66" s="17" t="s">
        <v>1094</v>
      </c>
      <c r="C66" s="17" t="s">
        <v>128</v>
      </c>
      <c r="D66" s="6">
        <v>7500000</v>
      </c>
      <c r="E66" s="7">
        <v>7678.52</v>
      </c>
      <c r="F66" s="8">
        <v>7.7000000000000002E-3</v>
      </c>
      <c r="G66" s="58">
        <v>7.4501206141999995E-2</v>
      </c>
    </row>
    <row r="67" spans="1:7" x14ac:dyDescent="0.25">
      <c r="A67" s="57" t="s">
        <v>1095</v>
      </c>
      <c r="B67" s="17" t="s">
        <v>1096</v>
      </c>
      <c r="C67" s="17" t="s">
        <v>128</v>
      </c>
      <c r="D67" s="6">
        <v>7500000</v>
      </c>
      <c r="E67" s="7">
        <v>7618.2</v>
      </c>
      <c r="F67" s="8">
        <v>7.6E-3</v>
      </c>
      <c r="G67" s="58">
        <v>7.4643222499999995E-2</v>
      </c>
    </row>
    <row r="68" spans="1:7" x14ac:dyDescent="0.25">
      <c r="A68" s="57" t="s">
        <v>1097</v>
      </c>
      <c r="B68" s="17" t="s">
        <v>1098</v>
      </c>
      <c r="C68" s="17" t="s">
        <v>128</v>
      </c>
      <c r="D68" s="6">
        <v>7500000</v>
      </c>
      <c r="E68" s="7">
        <v>7617.83</v>
      </c>
      <c r="F68" s="8">
        <v>7.6E-3</v>
      </c>
      <c r="G68" s="58">
        <v>7.4572731456000005E-2</v>
      </c>
    </row>
    <row r="69" spans="1:7" x14ac:dyDescent="0.25">
      <c r="A69" s="57" t="s">
        <v>1099</v>
      </c>
      <c r="B69" s="17" t="s">
        <v>1100</v>
      </c>
      <c r="C69" s="17" t="s">
        <v>128</v>
      </c>
      <c r="D69" s="6">
        <v>7219500</v>
      </c>
      <c r="E69" s="7">
        <v>7313.56</v>
      </c>
      <c r="F69" s="8">
        <v>7.3000000000000001E-3</v>
      </c>
      <c r="G69" s="58">
        <v>7.4346761048999996E-2</v>
      </c>
    </row>
    <row r="70" spans="1:7" x14ac:dyDescent="0.25">
      <c r="A70" s="57" t="s">
        <v>1101</v>
      </c>
      <c r="B70" s="17" t="s">
        <v>1102</v>
      </c>
      <c r="C70" s="17" t="s">
        <v>128</v>
      </c>
      <c r="D70" s="6">
        <v>7000000</v>
      </c>
      <c r="E70" s="7">
        <v>7152.12</v>
      </c>
      <c r="F70" s="8">
        <v>7.1999999999999998E-3</v>
      </c>
      <c r="G70" s="58">
        <v>7.4772807656000001E-2</v>
      </c>
    </row>
    <row r="71" spans="1:7" x14ac:dyDescent="0.25">
      <c r="A71" s="57" t="s">
        <v>1103</v>
      </c>
      <c r="B71" s="17" t="s">
        <v>1104</v>
      </c>
      <c r="C71" s="17" t="s">
        <v>128</v>
      </c>
      <c r="D71" s="6">
        <v>7000000</v>
      </c>
      <c r="E71" s="7">
        <v>7113.67</v>
      </c>
      <c r="F71" s="8">
        <v>7.1000000000000004E-3</v>
      </c>
      <c r="G71" s="58">
        <v>7.4754146911999997E-2</v>
      </c>
    </row>
    <row r="72" spans="1:7" x14ac:dyDescent="0.25">
      <c r="A72" s="57" t="s">
        <v>1105</v>
      </c>
      <c r="B72" s="17" t="s">
        <v>1106</v>
      </c>
      <c r="C72" s="17" t="s">
        <v>128</v>
      </c>
      <c r="D72" s="6">
        <v>6500000</v>
      </c>
      <c r="E72" s="7">
        <v>6667.74</v>
      </c>
      <c r="F72" s="8">
        <v>6.7000000000000002E-3</v>
      </c>
      <c r="G72" s="58">
        <v>7.4754146911999997E-2</v>
      </c>
    </row>
    <row r="73" spans="1:7" x14ac:dyDescent="0.25">
      <c r="A73" s="57" t="s">
        <v>1107</v>
      </c>
      <c r="B73" s="17" t="s">
        <v>1108</v>
      </c>
      <c r="C73" s="17" t="s">
        <v>128</v>
      </c>
      <c r="D73" s="6">
        <v>6500000</v>
      </c>
      <c r="E73" s="7">
        <v>6628.61</v>
      </c>
      <c r="F73" s="8">
        <v>6.6E-3</v>
      </c>
      <c r="G73" s="58">
        <v>7.4772807656000001E-2</v>
      </c>
    </row>
    <row r="74" spans="1:7" x14ac:dyDescent="0.25">
      <c r="A74" s="57" t="s">
        <v>1109</v>
      </c>
      <c r="B74" s="17" t="s">
        <v>1110</v>
      </c>
      <c r="C74" s="17" t="s">
        <v>128</v>
      </c>
      <c r="D74" s="6">
        <v>6000000</v>
      </c>
      <c r="E74" s="7">
        <v>6120.95</v>
      </c>
      <c r="F74" s="8">
        <v>6.1000000000000004E-3</v>
      </c>
      <c r="G74" s="58">
        <v>7.4754146911999997E-2</v>
      </c>
    </row>
    <row r="75" spans="1:7" x14ac:dyDescent="0.25">
      <c r="A75" s="57" t="s">
        <v>1111</v>
      </c>
      <c r="B75" s="17" t="s">
        <v>1112</v>
      </c>
      <c r="C75" s="17" t="s">
        <v>128</v>
      </c>
      <c r="D75" s="6">
        <v>5000000</v>
      </c>
      <c r="E75" s="7">
        <v>5121.0200000000004</v>
      </c>
      <c r="F75" s="8">
        <v>5.1000000000000004E-3</v>
      </c>
      <c r="G75" s="58">
        <v>7.4571694839999994E-2</v>
      </c>
    </row>
    <row r="76" spans="1:7" x14ac:dyDescent="0.25">
      <c r="A76" s="57" t="s">
        <v>1113</v>
      </c>
      <c r="B76" s="17" t="s">
        <v>1114</v>
      </c>
      <c r="C76" s="17" t="s">
        <v>128</v>
      </c>
      <c r="D76" s="6">
        <v>5000000</v>
      </c>
      <c r="E76" s="7">
        <v>5087.8100000000004</v>
      </c>
      <c r="F76" s="8">
        <v>5.1000000000000004E-3</v>
      </c>
      <c r="G76" s="58">
        <v>7.4772807656000001E-2</v>
      </c>
    </row>
    <row r="77" spans="1:7" x14ac:dyDescent="0.25">
      <c r="A77" s="57" t="s">
        <v>1115</v>
      </c>
      <c r="B77" s="17" t="s">
        <v>1116</v>
      </c>
      <c r="C77" s="17" t="s">
        <v>128</v>
      </c>
      <c r="D77" s="6">
        <v>5000000</v>
      </c>
      <c r="E77" s="7">
        <v>5087.05</v>
      </c>
      <c r="F77" s="8">
        <v>5.1000000000000004E-3</v>
      </c>
      <c r="G77" s="58">
        <v>7.4660845621999997E-2</v>
      </c>
    </row>
    <row r="78" spans="1:7" x14ac:dyDescent="0.25">
      <c r="A78" s="57" t="s">
        <v>1117</v>
      </c>
      <c r="B78" s="17" t="s">
        <v>1118</v>
      </c>
      <c r="C78" s="17" t="s">
        <v>128</v>
      </c>
      <c r="D78" s="6">
        <v>5000000</v>
      </c>
      <c r="E78" s="7">
        <v>5086.84</v>
      </c>
      <c r="F78" s="8">
        <v>5.1000000000000004E-3</v>
      </c>
      <c r="G78" s="58">
        <v>7.4481511183999996E-2</v>
      </c>
    </row>
    <row r="79" spans="1:7" x14ac:dyDescent="0.25">
      <c r="A79" s="57" t="s">
        <v>1119</v>
      </c>
      <c r="B79" s="17" t="s">
        <v>1120</v>
      </c>
      <c r="C79" s="17" t="s">
        <v>128</v>
      </c>
      <c r="D79" s="6">
        <v>4500000</v>
      </c>
      <c r="E79" s="7">
        <v>4614.67</v>
      </c>
      <c r="F79" s="8">
        <v>4.5999999999999999E-3</v>
      </c>
      <c r="G79" s="58">
        <v>7.4841231770000002E-2</v>
      </c>
    </row>
    <row r="80" spans="1:7" x14ac:dyDescent="0.25">
      <c r="A80" s="57" t="s">
        <v>1121</v>
      </c>
      <c r="B80" s="17" t="s">
        <v>1122</v>
      </c>
      <c r="C80" s="17" t="s">
        <v>128</v>
      </c>
      <c r="D80" s="6">
        <v>3500000</v>
      </c>
      <c r="E80" s="7">
        <v>3575.68</v>
      </c>
      <c r="F80" s="8">
        <v>3.5999999999999999E-3</v>
      </c>
      <c r="G80" s="58">
        <v>7.4630782736000004E-2</v>
      </c>
    </row>
    <row r="81" spans="1:7" x14ac:dyDescent="0.25">
      <c r="A81" s="57" t="s">
        <v>1123</v>
      </c>
      <c r="B81" s="17" t="s">
        <v>1124</v>
      </c>
      <c r="C81" s="17" t="s">
        <v>128</v>
      </c>
      <c r="D81" s="6">
        <v>3000000</v>
      </c>
      <c r="E81" s="7">
        <v>3058.77</v>
      </c>
      <c r="F81" s="8">
        <v>3.0999999999999999E-3</v>
      </c>
      <c r="G81" s="58">
        <v>7.4481511183999996E-2</v>
      </c>
    </row>
    <row r="82" spans="1:7" x14ac:dyDescent="0.25">
      <c r="A82" s="57" t="s">
        <v>1125</v>
      </c>
      <c r="B82" s="17" t="s">
        <v>1126</v>
      </c>
      <c r="C82" s="17" t="s">
        <v>128</v>
      </c>
      <c r="D82" s="6">
        <v>3000000</v>
      </c>
      <c r="E82" s="7">
        <v>3052.75</v>
      </c>
      <c r="F82" s="8">
        <v>3.0999999999999999E-3</v>
      </c>
      <c r="G82" s="58">
        <v>7.4555109056000005E-2</v>
      </c>
    </row>
    <row r="83" spans="1:7" x14ac:dyDescent="0.25">
      <c r="A83" s="57" t="s">
        <v>1127</v>
      </c>
      <c r="B83" s="17" t="s">
        <v>1128</v>
      </c>
      <c r="C83" s="17" t="s">
        <v>128</v>
      </c>
      <c r="D83" s="6">
        <v>2500000</v>
      </c>
      <c r="E83" s="7">
        <v>2544.31</v>
      </c>
      <c r="F83" s="8">
        <v>2.5000000000000001E-3</v>
      </c>
      <c r="G83" s="58">
        <v>7.4571694839999994E-2</v>
      </c>
    </row>
    <row r="84" spans="1:7" x14ac:dyDescent="0.25">
      <c r="A84" s="57" t="s">
        <v>1129</v>
      </c>
      <c r="B84" s="17" t="s">
        <v>1130</v>
      </c>
      <c r="C84" s="17" t="s">
        <v>128</v>
      </c>
      <c r="D84" s="6">
        <v>2500000</v>
      </c>
      <c r="E84" s="7">
        <v>2530.92</v>
      </c>
      <c r="F84" s="8">
        <v>2.5000000000000001E-3</v>
      </c>
      <c r="G84" s="58">
        <v>7.4660845621999997E-2</v>
      </c>
    </row>
    <row r="85" spans="1:7" x14ac:dyDescent="0.25">
      <c r="A85" s="57" t="s">
        <v>1131</v>
      </c>
      <c r="B85" s="17" t="s">
        <v>1132</v>
      </c>
      <c r="C85" s="17" t="s">
        <v>128</v>
      </c>
      <c r="D85" s="6">
        <v>2500000</v>
      </c>
      <c r="E85" s="7">
        <v>2526.71</v>
      </c>
      <c r="F85" s="8">
        <v>2.5000000000000001E-3</v>
      </c>
      <c r="G85" s="58">
        <v>7.4538523400000001E-2</v>
      </c>
    </row>
    <row r="86" spans="1:7" x14ac:dyDescent="0.25">
      <c r="A86" s="57" t="s">
        <v>1133</v>
      </c>
      <c r="B86" s="17" t="s">
        <v>1134</v>
      </c>
      <c r="C86" s="17" t="s">
        <v>128</v>
      </c>
      <c r="D86" s="6">
        <v>2000000</v>
      </c>
      <c r="E86" s="7">
        <v>2030.4</v>
      </c>
      <c r="F86" s="8">
        <v>2E-3</v>
      </c>
      <c r="G86" s="58">
        <v>7.4481511183999996E-2</v>
      </c>
    </row>
    <row r="87" spans="1:7" x14ac:dyDescent="0.25">
      <c r="A87" s="57" t="s">
        <v>1135</v>
      </c>
      <c r="B87" s="17" t="s">
        <v>1136</v>
      </c>
      <c r="C87" s="17" t="s">
        <v>128</v>
      </c>
      <c r="D87" s="6">
        <v>1500000</v>
      </c>
      <c r="E87" s="7">
        <v>1523.25</v>
      </c>
      <c r="F87" s="8">
        <v>1.5E-3</v>
      </c>
      <c r="G87" s="58">
        <v>7.4501206141999995E-2</v>
      </c>
    </row>
    <row r="88" spans="1:7" x14ac:dyDescent="0.25">
      <c r="A88" s="57" t="s">
        <v>1137</v>
      </c>
      <c r="B88" s="17" t="s">
        <v>1138</v>
      </c>
      <c r="C88" s="17" t="s">
        <v>128</v>
      </c>
      <c r="D88" s="6">
        <v>1000000</v>
      </c>
      <c r="E88" s="7">
        <v>1019.41</v>
      </c>
      <c r="F88" s="8">
        <v>1E-3</v>
      </c>
      <c r="G88" s="58">
        <v>7.4487730624999998E-2</v>
      </c>
    </row>
    <row r="89" spans="1:7" x14ac:dyDescent="0.25">
      <c r="A89" s="57" t="s">
        <v>1139</v>
      </c>
      <c r="B89" s="17" t="s">
        <v>1140</v>
      </c>
      <c r="C89" s="17" t="s">
        <v>128</v>
      </c>
      <c r="D89" s="6">
        <v>500000</v>
      </c>
      <c r="E89" s="7">
        <v>507.03</v>
      </c>
      <c r="F89" s="8">
        <v>5.0000000000000001E-4</v>
      </c>
      <c r="G89" s="58">
        <v>7.4451450806000005E-2</v>
      </c>
    </row>
    <row r="90" spans="1:7" x14ac:dyDescent="0.25">
      <c r="A90" s="57" t="s">
        <v>1141</v>
      </c>
      <c r="B90" s="17" t="s">
        <v>1142</v>
      </c>
      <c r="C90" s="17" t="s">
        <v>128</v>
      </c>
      <c r="D90" s="6">
        <v>500000</v>
      </c>
      <c r="E90" s="7">
        <v>507.02</v>
      </c>
      <c r="F90" s="8">
        <v>5.0000000000000001E-4</v>
      </c>
      <c r="G90" s="58">
        <v>7.4469072356000005E-2</v>
      </c>
    </row>
    <row r="91" spans="1:7" x14ac:dyDescent="0.25">
      <c r="A91" s="57" t="s">
        <v>1143</v>
      </c>
      <c r="B91" s="17" t="s">
        <v>1144</v>
      </c>
      <c r="C91" s="17" t="s">
        <v>128</v>
      </c>
      <c r="D91" s="6">
        <v>500000</v>
      </c>
      <c r="E91" s="7">
        <v>506.2</v>
      </c>
      <c r="F91" s="8">
        <v>5.0000000000000001E-4</v>
      </c>
      <c r="G91" s="58">
        <v>7.4332250000000002E-2</v>
      </c>
    </row>
    <row r="92" spans="1:7" x14ac:dyDescent="0.25">
      <c r="A92" s="57" t="s">
        <v>1145</v>
      </c>
      <c r="B92" s="17" t="s">
        <v>1146</v>
      </c>
      <c r="C92" s="17" t="s">
        <v>128</v>
      </c>
      <c r="D92" s="6">
        <v>500000</v>
      </c>
      <c r="E92" s="7">
        <v>506.18</v>
      </c>
      <c r="F92" s="8">
        <v>5.0000000000000001E-4</v>
      </c>
      <c r="G92" s="58">
        <v>7.4347797556000003E-2</v>
      </c>
    </row>
    <row r="93" spans="1:7" x14ac:dyDescent="0.25">
      <c r="A93" s="57" t="s">
        <v>1147</v>
      </c>
      <c r="B93" s="17" t="s">
        <v>1148</v>
      </c>
      <c r="C93" s="17" t="s">
        <v>128</v>
      </c>
      <c r="D93" s="6">
        <v>500000</v>
      </c>
      <c r="E93" s="7">
        <v>494.22</v>
      </c>
      <c r="F93" s="8">
        <v>5.0000000000000001E-4</v>
      </c>
      <c r="G93" s="58">
        <v>7.4451450806000005E-2</v>
      </c>
    </row>
    <row r="94" spans="1:7" x14ac:dyDescent="0.25">
      <c r="A94" s="59" t="s">
        <v>129</v>
      </c>
      <c r="B94" s="18"/>
      <c r="C94" s="18"/>
      <c r="D94" s="9"/>
      <c r="E94" s="20">
        <v>446123.46</v>
      </c>
      <c r="F94" s="21">
        <v>0.4461</v>
      </c>
      <c r="G94" s="60"/>
    </row>
    <row r="95" spans="1:7" x14ac:dyDescent="0.25">
      <c r="A95" s="57"/>
      <c r="B95" s="17"/>
      <c r="C95" s="17"/>
      <c r="D95" s="6"/>
      <c r="E95" s="7"/>
      <c r="F95" s="8"/>
      <c r="G95" s="58"/>
    </row>
    <row r="96" spans="1:7" x14ac:dyDescent="0.25">
      <c r="A96" s="57"/>
      <c r="B96" s="17"/>
      <c r="C96" s="17"/>
      <c r="D96" s="6"/>
      <c r="E96" s="7"/>
      <c r="F96" s="8"/>
      <c r="G96" s="58"/>
    </row>
    <row r="97" spans="1:7" x14ac:dyDescent="0.25">
      <c r="A97" s="59" t="s">
        <v>304</v>
      </c>
      <c r="B97" s="17"/>
      <c r="C97" s="17"/>
      <c r="D97" s="6"/>
      <c r="E97" s="7"/>
      <c r="F97" s="8"/>
      <c r="G97" s="58"/>
    </row>
    <row r="98" spans="1:7" x14ac:dyDescent="0.25">
      <c r="A98" s="59" t="s">
        <v>129</v>
      </c>
      <c r="B98" s="17"/>
      <c r="C98" s="17"/>
      <c r="D98" s="6"/>
      <c r="E98" s="22" t="s">
        <v>123</v>
      </c>
      <c r="F98" s="23" t="s">
        <v>123</v>
      </c>
      <c r="G98" s="58"/>
    </row>
    <row r="99" spans="1:7" x14ac:dyDescent="0.25">
      <c r="A99" s="57"/>
      <c r="B99" s="17"/>
      <c r="C99" s="17"/>
      <c r="D99" s="6"/>
      <c r="E99" s="7"/>
      <c r="F99" s="8"/>
      <c r="G99" s="58"/>
    </row>
    <row r="100" spans="1:7" x14ac:dyDescent="0.25">
      <c r="A100" s="59" t="s">
        <v>305</v>
      </c>
      <c r="B100" s="17"/>
      <c r="C100" s="17"/>
      <c r="D100" s="6"/>
      <c r="E100" s="7"/>
      <c r="F100" s="8"/>
      <c r="G100" s="58"/>
    </row>
    <row r="101" spans="1:7" x14ac:dyDescent="0.25">
      <c r="A101" s="59" t="s">
        <v>129</v>
      </c>
      <c r="B101" s="17"/>
      <c r="C101" s="17"/>
      <c r="D101" s="6"/>
      <c r="E101" s="22" t="s">
        <v>123</v>
      </c>
      <c r="F101" s="23" t="s">
        <v>123</v>
      </c>
      <c r="G101" s="58"/>
    </row>
    <row r="102" spans="1:7" x14ac:dyDescent="0.25">
      <c r="A102" s="57"/>
      <c r="B102" s="17"/>
      <c r="C102" s="17"/>
      <c r="D102" s="6"/>
      <c r="E102" s="7"/>
      <c r="F102" s="8"/>
      <c r="G102" s="58"/>
    </row>
    <row r="103" spans="1:7" x14ac:dyDescent="0.25">
      <c r="A103" s="61" t="s">
        <v>165</v>
      </c>
      <c r="B103" s="40"/>
      <c r="C103" s="40"/>
      <c r="D103" s="41"/>
      <c r="E103" s="20">
        <v>963513.11</v>
      </c>
      <c r="F103" s="21">
        <v>0.9637</v>
      </c>
      <c r="G103" s="60"/>
    </row>
    <row r="104" spans="1:7" x14ac:dyDescent="0.25">
      <c r="A104" s="57"/>
      <c r="B104" s="17"/>
      <c r="C104" s="17"/>
      <c r="D104" s="6"/>
      <c r="E104" s="7"/>
      <c r="F104" s="8"/>
      <c r="G104" s="58"/>
    </row>
    <row r="105" spans="1:7" x14ac:dyDescent="0.25">
      <c r="A105" s="57"/>
      <c r="B105" s="17"/>
      <c r="C105" s="17"/>
      <c r="D105" s="6"/>
      <c r="E105" s="7"/>
      <c r="F105" s="8"/>
      <c r="G105" s="58"/>
    </row>
    <row r="106" spans="1:7" x14ac:dyDescent="0.25">
      <c r="A106" s="59" t="s">
        <v>169</v>
      </c>
      <c r="B106" s="17"/>
      <c r="C106" s="17"/>
      <c r="D106" s="6"/>
      <c r="E106" s="7"/>
      <c r="F106" s="8"/>
      <c r="G106" s="58"/>
    </row>
    <row r="107" spans="1:7" x14ac:dyDescent="0.25">
      <c r="A107" s="57" t="s">
        <v>170</v>
      </c>
      <c r="B107" s="17"/>
      <c r="C107" s="17"/>
      <c r="D107" s="6"/>
      <c r="E107" s="7">
        <v>17572.11</v>
      </c>
      <c r="F107" s="8">
        <v>1.7600000000000001E-2</v>
      </c>
      <c r="G107" s="58">
        <v>7.0182999999999995E-2</v>
      </c>
    </row>
    <row r="108" spans="1:7" x14ac:dyDescent="0.25">
      <c r="A108" s="59" t="s">
        <v>129</v>
      </c>
      <c r="B108" s="18"/>
      <c r="C108" s="18"/>
      <c r="D108" s="9"/>
      <c r="E108" s="20">
        <v>17572.11</v>
      </c>
      <c r="F108" s="21">
        <v>1.7600000000000001E-2</v>
      </c>
      <c r="G108" s="60"/>
    </row>
    <row r="109" spans="1:7" x14ac:dyDescent="0.25">
      <c r="A109" s="57"/>
      <c r="B109" s="17"/>
      <c r="C109" s="17"/>
      <c r="D109" s="6"/>
      <c r="E109" s="7"/>
      <c r="F109" s="8"/>
      <c r="G109" s="58"/>
    </row>
    <row r="110" spans="1:7" x14ac:dyDescent="0.25">
      <c r="A110" s="61" t="s">
        <v>165</v>
      </c>
      <c r="B110" s="40"/>
      <c r="C110" s="40"/>
      <c r="D110" s="41"/>
      <c r="E110" s="20">
        <v>17572.11</v>
      </c>
      <c r="F110" s="21">
        <v>1.7600000000000001E-2</v>
      </c>
      <c r="G110" s="60"/>
    </row>
    <row r="111" spans="1:7" x14ac:dyDescent="0.25">
      <c r="A111" s="57" t="s">
        <v>171</v>
      </c>
      <c r="B111" s="17"/>
      <c r="C111" s="17"/>
      <c r="D111" s="6"/>
      <c r="E111" s="7">
        <v>17841.772473199999</v>
      </c>
      <c r="F111" s="8">
        <v>1.7843999999999999E-2</v>
      </c>
      <c r="G111" s="58"/>
    </row>
    <row r="112" spans="1:7" x14ac:dyDescent="0.25">
      <c r="A112" s="57" t="s">
        <v>173</v>
      </c>
      <c r="B112" s="17"/>
      <c r="C112" s="17"/>
      <c r="D112" s="6"/>
      <c r="E112" s="7">
        <v>922.51752680000004</v>
      </c>
      <c r="F112" s="8">
        <v>8.5599999999999999E-4</v>
      </c>
      <c r="G112" s="58">
        <v>7.0182999999999995E-2</v>
      </c>
    </row>
    <row r="113" spans="1:7" x14ac:dyDescent="0.25">
      <c r="A113" s="62" t="s">
        <v>174</v>
      </c>
      <c r="B113" s="19"/>
      <c r="C113" s="19"/>
      <c r="D113" s="13"/>
      <c r="E113" s="14">
        <v>999849.51</v>
      </c>
      <c r="F113" s="15">
        <v>1</v>
      </c>
      <c r="G113" s="63"/>
    </row>
    <row r="114" spans="1:7" x14ac:dyDescent="0.25">
      <c r="A114" s="48"/>
      <c r="G114" s="49"/>
    </row>
    <row r="115" spans="1:7" x14ac:dyDescent="0.25">
      <c r="A115" s="46" t="s">
        <v>176</v>
      </c>
      <c r="G115" s="49"/>
    </row>
    <row r="116" spans="1:7" x14ac:dyDescent="0.25">
      <c r="A116" s="46"/>
      <c r="G116" s="49"/>
    </row>
    <row r="117" spans="1:7" x14ac:dyDescent="0.25">
      <c r="A117" s="48" t="s">
        <v>178</v>
      </c>
      <c r="G117" s="49"/>
    </row>
    <row r="118" spans="1:7" ht="60" customHeight="1" x14ac:dyDescent="0.25">
      <c r="A118" s="64" t="s">
        <v>179</v>
      </c>
      <c r="B118" s="34" t="s">
        <v>1149</v>
      </c>
      <c r="G118" s="49"/>
    </row>
    <row r="119" spans="1:7" ht="30" customHeight="1" x14ac:dyDescent="0.25">
      <c r="A119" s="64" t="s">
        <v>181</v>
      </c>
      <c r="B119" s="34" t="s">
        <v>1150</v>
      </c>
      <c r="G119" s="49"/>
    </row>
    <row r="120" spans="1:7" x14ac:dyDescent="0.25">
      <c r="A120" s="64"/>
      <c r="B120" s="33"/>
      <c r="G120" s="49"/>
    </row>
    <row r="121" spans="1:7" x14ac:dyDescent="0.25">
      <c r="A121" s="64" t="s">
        <v>183</v>
      </c>
      <c r="B121" s="35">
        <v>7.5539155174287984</v>
      </c>
      <c r="G121" s="49"/>
    </row>
    <row r="122" spans="1:7" x14ac:dyDescent="0.25">
      <c r="A122" s="64"/>
      <c r="B122" s="33"/>
      <c r="G122" s="49"/>
    </row>
    <row r="123" spans="1:7" x14ac:dyDescent="0.25">
      <c r="A123" s="64" t="s">
        <v>184</v>
      </c>
      <c r="B123" s="36">
        <v>1.728</v>
      </c>
      <c r="G123" s="49"/>
    </row>
    <row r="124" spans="1:7" x14ac:dyDescent="0.25">
      <c r="A124" s="64" t="s">
        <v>185</v>
      </c>
      <c r="B124" s="36">
        <v>1.833907886316021</v>
      </c>
      <c r="G124" s="49"/>
    </row>
    <row r="125" spans="1:7" x14ac:dyDescent="0.25">
      <c r="A125" s="64"/>
      <c r="B125" s="33"/>
      <c r="G125" s="49"/>
    </row>
    <row r="126" spans="1:7" x14ac:dyDescent="0.25">
      <c r="A126" s="64" t="s">
        <v>186</v>
      </c>
      <c r="B126" s="37">
        <v>45382</v>
      </c>
      <c r="G126" s="49"/>
    </row>
    <row r="127" spans="1:7" x14ac:dyDescent="0.25">
      <c r="A127" s="48"/>
      <c r="G127" s="49"/>
    </row>
    <row r="128" spans="1:7" x14ac:dyDescent="0.25">
      <c r="A128" s="46" t="s">
        <v>187</v>
      </c>
      <c r="G128" s="49"/>
    </row>
    <row r="129" spans="1:7" x14ac:dyDescent="0.25">
      <c r="A129" s="65" t="s">
        <v>188</v>
      </c>
      <c r="B129" s="66" t="s">
        <v>123</v>
      </c>
      <c r="G129" s="49"/>
    </row>
    <row r="130" spans="1:7" x14ac:dyDescent="0.25">
      <c r="A130" s="48" t="s">
        <v>189</v>
      </c>
      <c r="G130" s="49"/>
    </row>
    <row r="131" spans="1:7" x14ac:dyDescent="0.25">
      <c r="A131" s="48" t="s">
        <v>190</v>
      </c>
      <c r="B131" s="66" t="s">
        <v>191</v>
      </c>
      <c r="C131" s="66" t="s">
        <v>191</v>
      </c>
      <c r="G131" s="49"/>
    </row>
    <row r="132" spans="1:7" x14ac:dyDescent="0.25">
      <c r="A132" s="48"/>
      <c r="B132" s="28">
        <v>45198</v>
      </c>
      <c r="C132" s="28">
        <v>45382</v>
      </c>
      <c r="G132" s="49"/>
    </row>
    <row r="133" spans="1:7" x14ac:dyDescent="0.25">
      <c r="A133" s="48" t="s">
        <v>195</v>
      </c>
      <c r="B133">
        <v>11.4466</v>
      </c>
      <c r="C133">
        <v>11.8725</v>
      </c>
      <c r="E133" s="2"/>
      <c r="G133" s="68"/>
    </row>
    <row r="134" spans="1:7" x14ac:dyDescent="0.25">
      <c r="A134" s="48" t="s">
        <v>196</v>
      </c>
      <c r="B134">
        <v>11.4472</v>
      </c>
      <c r="C134">
        <v>11.873100000000001</v>
      </c>
      <c r="E134" s="2"/>
      <c r="G134" s="68"/>
    </row>
    <row r="135" spans="1:7" x14ac:dyDescent="0.25">
      <c r="A135" s="48" t="s">
        <v>669</v>
      </c>
      <c r="B135">
        <v>11.397600000000001</v>
      </c>
      <c r="C135">
        <v>11.8096</v>
      </c>
      <c r="E135" s="2"/>
      <c r="G135" s="68"/>
    </row>
    <row r="136" spans="1:7" x14ac:dyDescent="0.25">
      <c r="A136" s="48" t="s">
        <v>670</v>
      </c>
      <c r="B136">
        <v>11.3987</v>
      </c>
      <c r="C136">
        <v>11.8108</v>
      </c>
      <c r="E136" s="2"/>
      <c r="G136" s="68"/>
    </row>
    <row r="137" spans="1:7" x14ac:dyDescent="0.25">
      <c r="A137" s="48"/>
      <c r="E137" s="2"/>
      <c r="G137" s="68"/>
    </row>
    <row r="138" spans="1:7" x14ac:dyDescent="0.25">
      <c r="A138" s="47" t="s">
        <v>205</v>
      </c>
      <c r="E138" s="2"/>
      <c r="G138" s="68"/>
    </row>
    <row r="139" spans="1:7" x14ac:dyDescent="0.25">
      <c r="A139" s="48"/>
      <c r="E139" s="2"/>
      <c r="G139" s="68"/>
    </row>
    <row r="140" spans="1:7" x14ac:dyDescent="0.25">
      <c r="A140" s="48" t="s">
        <v>207</v>
      </c>
      <c r="B140" s="66" t="s">
        <v>123</v>
      </c>
      <c r="G140" s="49"/>
    </row>
    <row r="141" spans="1:7" x14ac:dyDescent="0.25">
      <c r="A141" s="48" t="s">
        <v>208</v>
      </c>
      <c r="B141" s="66" t="s">
        <v>123</v>
      </c>
      <c r="G141" s="49"/>
    </row>
    <row r="142" spans="1:7" ht="14.45" customHeight="1" x14ac:dyDescent="0.25">
      <c r="A142" s="65" t="s">
        <v>209</v>
      </c>
      <c r="B142" s="66" t="s">
        <v>123</v>
      </c>
      <c r="G142" s="49"/>
    </row>
    <row r="143" spans="1:7" x14ac:dyDescent="0.25">
      <c r="A143" s="65" t="s">
        <v>210</v>
      </c>
      <c r="B143" s="66" t="s">
        <v>123</v>
      </c>
      <c r="G143" s="49"/>
    </row>
    <row r="144" spans="1:7" x14ac:dyDescent="0.25">
      <c r="A144" s="48" t="s">
        <v>211</v>
      </c>
      <c r="B144" s="69">
        <f>B124</f>
        <v>1.833907886316021</v>
      </c>
      <c r="G144" s="49"/>
    </row>
    <row r="145" spans="1:7" ht="30" customHeight="1" x14ac:dyDescent="0.25">
      <c r="A145" s="65" t="s">
        <v>212</v>
      </c>
      <c r="B145" s="66" t="s">
        <v>123</v>
      </c>
      <c r="G145" s="49"/>
    </row>
    <row r="146" spans="1:7" ht="30" customHeight="1" x14ac:dyDescent="0.25">
      <c r="A146" s="65" t="s">
        <v>213</v>
      </c>
      <c r="B146" s="66" t="s">
        <v>123</v>
      </c>
      <c r="G146" s="49"/>
    </row>
    <row r="147" spans="1:7" ht="30" customHeight="1" x14ac:dyDescent="0.25">
      <c r="A147" s="65" t="s">
        <v>214</v>
      </c>
      <c r="B147" s="66" t="s">
        <v>123</v>
      </c>
      <c r="G147" s="49"/>
    </row>
    <row r="148" spans="1:7" x14ac:dyDescent="0.25">
      <c r="A148" s="48" t="s">
        <v>215</v>
      </c>
      <c r="B148" s="66" t="s">
        <v>123</v>
      </c>
      <c r="G148" s="49"/>
    </row>
    <row r="149" spans="1:7" x14ac:dyDescent="0.25">
      <c r="A149" s="48" t="s">
        <v>216</v>
      </c>
      <c r="B149" s="66" t="s">
        <v>123</v>
      </c>
      <c r="G149" s="49"/>
    </row>
    <row r="150" spans="1:7" ht="15.75" customHeight="1" thickBot="1" x14ac:dyDescent="0.3">
      <c r="A150" s="70"/>
      <c r="B150" s="71"/>
      <c r="C150" s="71"/>
      <c r="D150" s="71"/>
      <c r="E150" s="71"/>
      <c r="F150" s="71"/>
      <c r="G150" s="72"/>
    </row>
    <row r="152" spans="1:7" ht="69.95" customHeight="1" x14ac:dyDescent="0.25">
      <c r="A152" s="137" t="s">
        <v>217</v>
      </c>
      <c r="B152" s="137" t="s">
        <v>218</v>
      </c>
      <c r="C152" s="137" t="s">
        <v>5</v>
      </c>
      <c r="D152" s="137" t="s">
        <v>6</v>
      </c>
    </row>
    <row r="153" spans="1:7" ht="69.95" customHeight="1" x14ac:dyDescent="0.25">
      <c r="A153" s="137" t="s">
        <v>1151</v>
      </c>
      <c r="B153" s="137"/>
      <c r="C153" s="137" t="s">
        <v>45</v>
      </c>
      <c r="D153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85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1152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1153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9" t="s">
        <v>122</v>
      </c>
      <c r="B9" s="17"/>
      <c r="C9" s="17"/>
      <c r="D9" s="6"/>
      <c r="E9" s="44" t="s">
        <v>123</v>
      </c>
      <c r="F9" s="45" t="s">
        <v>123</v>
      </c>
      <c r="G9" s="58"/>
    </row>
    <row r="10" spans="1:8" x14ac:dyDescent="0.25">
      <c r="A10" s="57"/>
      <c r="B10" s="17"/>
      <c r="C10" s="17"/>
      <c r="D10" s="6"/>
      <c r="E10" s="7"/>
      <c r="F10" s="8"/>
      <c r="G10" s="58"/>
    </row>
    <row r="11" spans="1:8" x14ac:dyDescent="0.25">
      <c r="A11" s="59" t="s">
        <v>124</v>
      </c>
      <c r="B11" s="17"/>
      <c r="C11" s="17"/>
      <c r="D11" s="6"/>
      <c r="E11" s="7"/>
      <c r="F11" s="8"/>
      <c r="G11" s="58"/>
    </row>
    <row r="12" spans="1:8" x14ac:dyDescent="0.25">
      <c r="A12" s="57"/>
      <c r="B12" s="17"/>
      <c r="C12" s="17"/>
      <c r="D12" s="6"/>
      <c r="E12" s="7"/>
      <c r="F12" s="8"/>
      <c r="G12" s="58"/>
    </row>
    <row r="13" spans="1:8" x14ac:dyDescent="0.25">
      <c r="A13" s="59" t="s">
        <v>125</v>
      </c>
      <c r="B13" s="17"/>
      <c r="C13" s="17"/>
      <c r="D13" s="6"/>
      <c r="E13" s="7"/>
      <c r="F13" s="8"/>
      <c r="G13" s="58"/>
    </row>
    <row r="14" spans="1:8" x14ac:dyDescent="0.25">
      <c r="A14" s="57" t="s">
        <v>1154</v>
      </c>
      <c r="B14" s="17" t="s">
        <v>1155</v>
      </c>
      <c r="C14" s="17" t="s">
        <v>128</v>
      </c>
      <c r="D14" s="6">
        <v>500000</v>
      </c>
      <c r="E14" s="7">
        <v>497.82</v>
      </c>
      <c r="F14" s="8">
        <v>2.3599999999999999E-2</v>
      </c>
      <c r="G14" s="58">
        <v>6.6506999999999997E-2</v>
      </c>
    </row>
    <row r="15" spans="1:8" x14ac:dyDescent="0.25">
      <c r="A15" s="59" t="s">
        <v>129</v>
      </c>
      <c r="B15" s="18"/>
      <c r="C15" s="18"/>
      <c r="D15" s="9"/>
      <c r="E15" s="20">
        <v>497.82</v>
      </c>
      <c r="F15" s="21">
        <v>2.3599999999999999E-2</v>
      </c>
      <c r="G15" s="60"/>
    </row>
    <row r="16" spans="1:8" x14ac:dyDescent="0.25">
      <c r="A16" s="57"/>
      <c r="B16" s="17"/>
      <c r="C16" s="17"/>
      <c r="D16" s="6"/>
      <c r="E16" s="7"/>
      <c r="F16" s="8"/>
      <c r="G16" s="58"/>
    </row>
    <row r="17" spans="1:7" x14ac:dyDescent="0.25">
      <c r="A17" s="61" t="s">
        <v>165</v>
      </c>
      <c r="B17" s="40"/>
      <c r="C17" s="40"/>
      <c r="D17" s="41"/>
      <c r="E17" s="20">
        <v>497.82</v>
      </c>
      <c r="F17" s="21">
        <v>2.3599999999999999E-2</v>
      </c>
      <c r="G17" s="60"/>
    </row>
    <row r="18" spans="1:7" x14ac:dyDescent="0.25">
      <c r="A18" s="57"/>
      <c r="B18" s="17"/>
      <c r="C18" s="17"/>
      <c r="D18" s="6"/>
      <c r="E18" s="7"/>
      <c r="F18" s="8"/>
      <c r="G18" s="58"/>
    </row>
    <row r="19" spans="1:7" x14ac:dyDescent="0.25">
      <c r="A19" s="57"/>
      <c r="B19" s="17"/>
      <c r="C19" s="17"/>
      <c r="D19" s="6"/>
      <c r="E19" s="7"/>
      <c r="F19" s="8"/>
      <c r="G19" s="58"/>
    </row>
    <row r="20" spans="1:7" x14ac:dyDescent="0.25">
      <c r="A20" s="59" t="s">
        <v>169</v>
      </c>
      <c r="B20" s="17"/>
      <c r="C20" s="17"/>
      <c r="D20" s="6"/>
      <c r="E20" s="7"/>
      <c r="F20" s="8"/>
      <c r="G20" s="58"/>
    </row>
    <row r="21" spans="1:7" x14ac:dyDescent="0.25">
      <c r="A21" s="57" t="s">
        <v>170</v>
      </c>
      <c r="B21" s="17"/>
      <c r="C21" s="17"/>
      <c r="D21" s="6"/>
      <c r="E21" s="7">
        <v>20546.25</v>
      </c>
      <c r="F21" s="8">
        <v>0.97389999999999999</v>
      </c>
      <c r="G21" s="58">
        <v>7.0182999999999995E-2</v>
      </c>
    </row>
    <row r="22" spans="1:7" x14ac:dyDescent="0.25">
      <c r="A22" s="59" t="s">
        <v>129</v>
      </c>
      <c r="B22" s="18"/>
      <c r="C22" s="18"/>
      <c r="D22" s="9"/>
      <c r="E22" s="20">
        <v>20546.25</v>
      </c>
      <c r="F22" s="21">
        <v>0.97389999999999999</v>
      </c>
      <c r="G22" s="60"/>
    </row>
    <row r="23" spans="1:7" x14ac:dyDescent="0.25">
      <c r="A23" s="57"/>
      <c r="B23" s="17"/>
      <c r="C23" s="17"/>
      <c r="D23" s="6"/>
      <c r="E23" s="7"/>
      <c r="F23" s="8"/>
      <c r="G23" s="58"/>
    </row>
    <row r="24" spans="1:7" x14ac:dyDescent="0.25">
      <c r="A24" s="61" t="s">
        <v>165</v>
      </c>
      <c r="B24" s="40"/>
      <c r="C24" s="40"/>
      <c r="D24" s="41"/>
      <c r="E24" s="20">
        <v>20546.25</v>
      </c>
      <c r="F24" s="21">
        <v>0.97389999999999999</v>
      </c>
      <c r="G24" s="60"/>
    </row>
    <row r="25" spans="1:7" x14ac:dyDescent="0.25">
      <c r="A25" s="57" t="s">
        <v>171</v>
      </c>
      <c r="B25" s="17"/>
      <c r="C25" s="17"/>
      <c r="D25" s="6"/>
      <c r="E25" s="7">
        <v>15.802709200000001</v>
      </c>
      <c r="F25" s="8">
        <v>7.4899999999999999E-4</v>
      </c>
      <c r="G25" s="58"/>
    </row>
    <row r="26" spans="1:7" x14ac:dyDescent="0.25">
      <c r="A26" s="57" t="s">
        <v>173</v>
      </c>
      <c r="B26" s="17"/>
      <c r="C26" s="17"/>
      <c r="D26" s="6"/>
      <c r="E26" s="7">
        <v>36.277290800000003</v>
      </c>
      <c r="F26" s="8">
        <v>1.751E-3</v>
      </c>
      <c r="G26" s="58">
        <v>7.0182999999999995E-2</v>
      </c>
    </row>
    <row r="27" spans="1:7" x14ac:dyDescent="0.25">
      <c r="A27" s="62" t="s">
        <v>174</v>
      </c>
      <c r="B27" s="19"/>
      <c r="C27" s="19"/>
      <c r="D27" s="13"/>
      <c r="E27" s="14">
        <v>21096.15</v>
      </c>
      <c r="F27" s="15">
        <v>1</v>
      </c>
      <c r="G27" s="63"/>
    </row>
    <row r="28" spans="1:7" x14ac:dyDescent="0.25">
      <c r="A28" s="48"/>
      <c r="G28" s="49"/>
    </row>
    <row r="29" spans="1:7" x14ac:dyDescent="0.25">
      <c r="A29" s="48" t="s">
        <v>178</v>
      </c>
      <c r="G29" s="49"/>
    </row>
    <row r="30" spans="1:7" ht="30" customHeight="1" x14ac:dyDescent="0.25">
      <c r="A30" s="64" t="s">
        <v>179</v>
      </c>
      <c r="B30" s="34" t="s">
        <v>1156</v>
      </c>
      <c r="G30" s="49"/>
    </row>
    <row r="31" spans="1:7" x14ac:dyDescent="0.25">
      <c r="A31" s="64" t="s">
        <v>181</v>
      </c>
      <c r="B31" s="33" t="s">
        <v>1157</v>
      </c>
      <c r="G31" s="49"/>
    </row>
    <row r="32" spans="1:7" x14ac:dyDescent="0.25">
      <c r="A32" s="64"/>
      <c r="B32" s="33"/>
      <c r="G32" s="49"/>
    </row>
    <row r="33" spans="1:7" x14ac:dyDescent="0.25">
      <c r="A33" s="64" t="s">
        <v>183</v>
      </c>
      <c r="B33" s="35">
        <v>7.0112853261614569</v>
      </c>
      <c r="G33" s="49"/>
    </row>
    <row r="34" spans="1:7" x14ac:dyDescent="0.25">
      <c r="A34" s="64"/>
      <c r="B34" s="33"/>
      <c r="G34" s="49"/>
    </row>
    <row r="35" spans="1:7" x14ac:dyDescent="0.25">
      <c r="A35" s="64" t="s">
        <v>184</v>
      </c>
      <c r="B35" s="36">
        <v>7.0000000000000001E-3</v>
      </c>
      <c r="G35" s="49"/>
    </row>
    <row r="36" spans="1:7" x14ac:dyDescent="0.25">
      <c r="A36" s="64" t="s">
        <v>185</v>
      </c>
      <c r="B36" s="22">
        <v>4.2314226186115442E-3</v>
      </c>
      <c r="G36" s="49"/>
    </row>
    <row r="37" spans="1:7" x14ac:dyDescent="0.25">
      <c r="A37" s="64"/>
      <c r="B37" s="33"/>
      <c r="G37" s="49"/>
    </row>
    <row r="38" spans="1:7" x14ac:dyDescent="0.25">
      <c r="A38" s="64" t="s">
        <v>186</v>
      </c>
      <c r="B38" s="37">
        <v>45382</v>
      </c>
      <c r="G38" s="49"/>
    </row>
    <row r="39" spans="1:7" x14ac:dyDescent="0.25">
      <c r="A39" s="48"/>
      <c r="G39" s="49"/>
    </row>
    <row r="40" spans="1:7" x14ac:dyDescent="0.25">
      <c r="A40" s="46" t="s">
        <v>187</v>
      </c>
      <c r="G40" s="49"/>
    </row>
    <row r="41" spans="1:7" x14ac:dyDescent="0.25">
      <c r="A41" s="65" t="s">
        <v>188</v>
      </c>
      <c r="B41" s="66" t="s">
        <v>123</v>
      </c>
      <c r="G41" s="49"/>
    </row>
    <row r="42" spans="1:7" x14ac:dyDescent="0.25">
      <c r="A42" s="48" t="s">
        <v>189</v>
      </c>
      <c r="G42" s="49"/>
    </row>
    <row r="43" spans="1:7" x14ac:dyDescent="0.25">
      <c r="A43" s="48" t="s">
        <v>312</v>
      </c>
      <c r="B43" s="66" t="s">
        <v>191</v>
      </c>
      <c r="C43" s="66" t="s">
        <v>191</v>
      </c>
      <c r="G43" s="49"/>
    </row>
    <row r="44" spans="1:7" x14ac:dyDescent="0.25">
      <c r="A44" s="48"/>
      <c r="B44" s="28">
        <v>45199</v>
      </c>
      <c r="C44" s="28">
        <v>45382</v>
      </c>
      <c r="G44" s="49"/>
    </row>
    <row r="45" spans="1:7" x14ac:dyDescent="0.25">
      <c r="A45" s="48" t="s">
        <v>192</v>
      </c>
      <c r="B45" s="85">
        <v>1199.9403</v>
      </c>
      <c r="C45" s="86">
        <v>1240.5591999999999</v>
      </c>
      <c r="E45" s="2"/>
      <c r="G45" s="68"/>
    </row>
    <row r="46" spans="1:7" x14ac:dyDescent="0.25">
      <c r="A46" s="48" t="s">
        <v>1158</v>
      </c>
      <c r="B46" s="85">
        <v>1000.0311</v>
      </c>
      <c r="C46" s="86">
        <v>1000.0389</v>
      </c>
      <c r="E46" s="2"/>
      <c r="G46" s="68"/>
    </row>
    <row r="47" spans="1:7" x14ac:dyDescent="0.25">
      <c r="A47" s="48" t="s">
        <v>665</v>
      </c>
      <c r="B47" s="85" t="s">
        <v>194</v>
      </c>
      <c r="C47" s="86" t="s">
        <v>194</v>
      </c>
      <c r="E47" s="2"/>
      <c r="G47" s="68"/>
    </row>
    <row r="48" spans="1:7" x14ac:dyDescent="0.25">
      <c r="A48" s="48" t="s">
        <v>195</v>
      </c>
      <c r="B48" s="85">
        <v>1199.5115000000001</v>
      </c>
      <c r="C48" s="86">
        <v>1240.1257000000001</v>
      </c>
      <c r="E48" s="2"/>
      <c r="G48" s="68"/>
    </row>
    <row r="49" spans="1:7" x14ac:dyDescent="0.25">
      <c r="A49" s="48" t="s">
        <v>666</v>
      </c>
      <c r="B49" s="85">
        <v>1058.4498000000001</v>
      </c>
      <c r="C49" s="86">
        <v>1058.6904999999999</v>
      </c>
      <c r="E49" s="2"/>
      <c r="G49" s="68"/>
    </row>
    <row r="50" spans="1:7" x14ac:dyDescent="0.25">
      <c r="A50" s="48" t="s">
        <v>667</v>
      </c>
      <c r="B50" s="85" t="s">
        <v>194</v>
      </c>
      <c r="C50" s="86" t="s">
        <v>194</v>
      </c>
      <c r="E50" s="2"/>
      <c r="G50" s="68"/>
    </row>
    <row r="51" spans="1:7" x14ac:dyDescent="0.25">
      <c r="A51" s="48" t="s">
        <v>1159</v>
      </c>
      <c r="B51" s="85">
        <v>1196.6561999999999</v>
      </c>
      <c r="C51" s="86">
        <v>1236.8202000000001</v>
      </c>
      <c r="E51" s="2"/>
      <c r="G51" s="68"/>
    </row>
    <row r="52" spans="1:7" x14ac:dyDescent="0.25">
      <c r="A52" s="48" t="s">
        <v>1160</v>
      </c>
      <c r="B52" s="85">
        <v>1008.1536</v>
      </c>
      <c r="C52" s="86">
        <v>1008.2012999999999</v>
      </c>
      <c r="E52" s="2"/>
      <c r="G52" s="68"/>
    </row>
    <row r="53" spans="1:7" x14ac:dyDescent="0.25">
      <c r="A53" s="48" t="s">
        <v>668</v>
      </c>
      <c r="B53" s="85">
        <v>1095.4085</v>
      </c>
      <c r="C53" s="86">
        <v>1095.6532999999999</v>
      </c>
      <c r="E53" s="2"/>
      <c r="G53" s="68"/>
    </row>
    <row r="54" spans="1:7" x14ac:dyDescent="0.25">
      <c r="A54" s="48" t="s">
        <v>669</v>
      </c>
      <c r="B54" s="85">
        <v>1196.6551999999999</v>
      </c>
      <c r="C54" s="86">
        <v>1236.8190999999999</v>
      </c>
      <c r="E54" s="2"/>
      <c r="G54" s="68"/>
    </row>
    <row r="55" spans="1:7" x14ac:dyDescent="0.25">
      <c r="A55" s="48" t="s">
        <v>671</v>
      </c>
      <c r="B55" s="85">
        <v>1004.8390000000001</v>
      </c>
      <c r="C55" s="86">
        <v>1005.5334</v>
      </c>
      <c r="E55" s="2"/>
      <c r="G55" s="68"/>
    </row>
    <row r="56" spans="1:7" x14ac:dyDescent="0.25">
      <c r="A56" s="48" t="s">
        <v>672</v>
      </c>
      <c r="B56" s="85">
        <v>1017.0575</v>
      </c>
      <c r="C56" s="86">
        <v>1017.3092</v>
      </c>
      <c r="E56" s="2"/>
      <c r="G56" s="68"/>
    </row>
    <row r="57" spans="1:7" x14ac:dyDescent="0.25">
      <c r="A57" s="48" t="s">
        <v>1161</v>
      </c>
      <c r="B57" s="85">
        <v>1097.4881</v>
      </c>
      <c r="C57" s="86">
        <v>1134.6479999999999</v>
      </c>
      <c r="E57" s="2"/>
      <c r="G57" s="68"/>
    </row>
    <row r="58" spans="1:7" x14ac:dyDescent="0.25">
      <c r="A58" s="48" t="s">
        <v>1162</v>
      </c>
      <c r="B58" s="85">
        <v>1000</v>
      </c>
      <c r="C58" s="86">
        <v>1000</v>
      </c>
      <c r="E58" s="2"/>
      <c r="G58" s="68"/>
    </row>
    <row r="59" spans="1:7" x14ac:dyDescent="0.25">
      <c r="A59" s="48" t="s">
        <v>1163</v>
      </c>
      <c r="B59" s="85">
        <v>1097.4869000000001</v>
      </c>
      <c r="C59" s="86">
        <v>1134.6467</v>
      </c>
      <c r="E59" s="2"/>
      <c r="G59" s="68"/>
    </row>
    <row r="60" spans="1:7" x14ac:dyDescent="0.25">
      <c r="A60" s="48" t="s">
        <v>1164</v>
      </c>
      <c r="B60" s="85">
        <v>1000</v>
      </c>
      <c r="C60" s="86">
        <v>1000</v>
      </c>
      <c r="E60" s="2"/>
      <c r="G60" s="68"/>
    </row>
    <row r="61" spans="1:7" x14ac:dyDescent="0.25">
      <c r="A61" s="48" t="s">
        <v>206</v>
      </c>
      <c r="E61" s="2"/>
      <c r="G61" s="68"/>
    </row>
    <row r="62" spans="1:7" x14ac:dyDescent="0.25">
      <c r="A62" s="48"/>
      <c r="E62" s="2"/>
      <c r="G62" s="68"/>
    </row>
    <row r="63" spans="1:7" x14ac:dyDescent="0.25">
      <c r="A63" s="48" t="s">
        <v>673</v>
      </c>
      <c r="G63" s="49"/>
    </row>
    <row r="64" spans="1:7" x14ac:dyDescent="0.25">
      <c r="A64" s="48"/>
      <c r="G64" s="49"/>
    </row>
    <row r="65" spans="1:7" x14ac:dyDescent="0.25">
      <c r="A65" s="76" t="s">
        <v>674</v>
      </c>
      <c r="B65" s="74" t="s">
        <v>675</v>
      </c>
      <c r="C65" s="77" t="s">
        <v>676</v>
      </c>
      <c r="D65" s="77" t="s">
        <v>677</v>
      </c>
      <c r="G65" s="49"/>
    </row>
    <row r="66" spans="1:7" x14ac:dyDescent="0.25">
      <c r="A66" s="76" t="s">
        <v>1165</v>
      </c>
      <c r="B66" s="74"/>
      <c r="C66" s="74">
        <v>33.447429100000001</v>
      </c>
      <c r="D66" s="74">
        <v>33.447429100000001</v>
      </c>
      <c r="G66" s="49"/>
    </row>
    <row r="67" spans="1:7" x14ac:dyDescent="0.25">
      <c r="A67" s="76" t="s">
        <v>1166</v>
      </c>
      <c r="B67" s="74"/>
      <c r="C67" s="74">
        <v>35.059590700000001</v>
      </c>
      <c r="D67" s="74">
        <v>35.059590700000001</v>
      </c>
      <c r="G67" s="49"/>
    </row>
    <row r="68" spans="1:7" x14ac:dyDescent="0.25">
      <c r="A68" s="76" t="s">
        <v>1167</v>
      </c>
      <c r="B68" s="74"/>
      <c r="C68" s="74">
        <v>33.357196899999998</v>
      </c>
      <c r="D68" s="74">
        <v>33.357196899999998</v>
      </c>
      <c r="G68" s="49"/>
    </row>
    <row r="69" spans="1:7" x14ac:dyDescent="0.25">
      <c r="A69" s="76" t="s">
        <v>1168</v>
      </c>
      <c r="B69" s="74"/>
      <c r="C69" s="74">
        <v>36.826584799999999</v>
      </c>
      <c r="D69" s="74">
        <v>36.826584799999999</v>
      </c>
      <c r="G69" s="49"/>
    </row>
    <row r="70" spans="1:7" x14ac:dyDescent="0.25">
      <c r="A70" s="76" t="s">
        <v>1169</v>
      </c>
      <c r="B70" s="74"/>
      <c r="C70" s="74">
        <v>32.698501700000001</v>
      </c>
      <c r="D70" s="74">
        <v>32.698501700000001</v>
      </c>
      <c r="G70" s="49"/>
    </row>
    <row r="71" spans="1:7" x14ac:dyDescent="0.25">
      <c r="A71" s="76" t="s">
        <v>1170</v>
      </c>
      <c r="B71" s="74"/>
      <c r="C71" s="74">
        <v>33.283986800000001</v>
      </c>
      <c r="D71" s="74">
        <v>33.283986800000001</v>
      </c>
      <c r="G71" s="49"/>
    </row>
    <row r="72" spans="1:7" x14ac:dyDescent="0.25">
      <c r="A72" s="48"/>
      <c r="G72" s="49"/>
    </row>
    <row r="73" spans="1:7" x14ac:dyDescent="0.25">
      <c r="A73" s="48" t="s">
        <v>208</v>
      </c>
      <c r="B73" s="66" t="s">
        <v>123</v>
      </c>
      <c r="G73" s="49"/>
    </row>
    <row r="74" spans="1:7" x14ac:dyDescent="0.25">
      <c r="A74" s="65" t="s">
        <v>209</v>
      </c>
      <c r="B74" s="66" t="s">
        <v>123</v>
      </c>
      <c r="G74" s="49"/>
    </row>
    <row r="75" spans="1:7" x14ac:dyDescent="0.25">
      <c r="A75" s="65" t="s">
        <v>210</v>
      </c>
      <c r="B75" s="66" t="s">
        <v>123</v>
      </c>
      <c r="G75" s="49"/>
    </row>
    <row r="76" spans="1:7" x14ac:dyDescent="0.25">
      <c r="A76" s="48" t="s">
        <v>211</v>
      </c>
      <c r="B76" s="69">
        <f>B36</f>
        <v>4.2314226186115442E-3</v>
      </c>
      <c r="G76" s="49"/>
    </row>
    <row r="77" spans="1:7" ht="32.450000000000003" customHeight="1" x14ac:dyDescent="0.25">
      <c r="A77" s="65" t="s">
        <v>212</v>
      </c>
      <c r="B77" s="66" t="s">
        <v>123</v>
      </c>
      <c r="G77" s="49"/>
    </row>
    <row r="78" spans="1:7" ht="30" customHeight="1" x14ac:dyDescent="0.25">
      <c r="A78" s="65" t="s">
        <v>213</v>
      </c>
      <c r="B78" s="66" t="s">
        <v>123</v>
      </c>
      <c r="G78" s="49"/>
    </row>
    <row r="79" spans="1:7" ht="30" customHeight="1" x14ac:dyDescent="0.25">
      <c r="A79" s="65" t="s">
        <v>214</v>
      </c>
      <c r="B79" s="66" t="s">
        <v>123</v>
      </c>
      <c r="G79" s="49"/>
    </row>
    <row r="80" spans="1:7" x14ac:dyDescent="0.25">
      <c r="A80" s="48" t="s">
        <v>215</v>
      </c>
      <c r="B80" s="66" t="s">
        <v>123</v>
      </c>
      <c r="G80" s="49"/>
    </row>
    <row r="81" spans="1:7" x14ac:dyDescent="0.25">
      <c r="A81" s="48" t="s">
        <v>216</v>
      </c>
      <c r="B81" s="66" t="s">
        <v>123</v>
      </c>
      <c r="G81" s="49"/>
    </row>
    <row r="82" spans="1:7" ht="15.75" customHeight="1" thickBot="1" x14ac:dyDescent="0.3">
      <c r="A82" s="70"/>
      <c r="B82" s="71"/>
      <c r="C82" s="71"/>
      <c r="D82" s="71"/>
      <c r="E82" s="71"/>
      <c r="F82" s="71"/>
      <c r="G82" s="72"/>
    </row>
    <row r="84" spans="1:7" ht="69.95" customHeight="1" x14ac:dyDescent="0.25">
      <c r="A84" s="137" t="s">
        <v>217</v>
      </c>
      <c r="B84" s="137" t="s">
        <v>218</v>
      </c>
      <c r="C84" s="137" t="s">
        <v>5</v>
      </c>
      <c r="D84" s="137" t="s">
        <v>6</v>
      </c>
    </row>
    <row r="85" spans="1:7" ht="69.95" customHeight="1" x14ac:dyDescent="0.25">
      <c r="A85" s="137" t="s">
        <v>1171</v>
      </c>
      <c r="B85" s="137"/>
      <c r="C85" s="137" t="s">
        <v>47</v>
      </c>
      <c r="D85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H453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7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1172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1173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9" t="s">
        <v>122</v>
      </c>
      <c r="B8" s="17"/>
      <c r="C8" s="17"/>
      <c r="D8" s="6"/>
      <c r="E8" s="7"/>
      <c r="F8" s="8"/>
      <c r="G8" s="58"/>
    </row>
    <row r="9" spans="1:8" x14ac:dyDescent="0.25">
      <c r="A9" s="59" t="s">
        <v>1174</v>
      </c>
      <c r="B9" s="17"/>
      <c r="C9" s="17"/>
      <c r="D9" s="6"/>
      <c r="E9" s="7"/>
      <c r="F9" s="8"/>
      <c r="G9" s="58"/>
    </row>
    <row r="10" spans="1:8" x14ac:dyDescent="0.25">
      <c r="A10" s="57" t="s">
        <v>1175</v>
      </c>
      <c r="B10" s="17" t="s">
        <v>1176</v>
      </c>
      <c r="C10" s="17" t="s">
        <v>1177</v>
      </c>
      <c r="D10" s="6">
        <v>5124900</v>
      </c>
      <c r="E10" s="7">
        <v>74203.429999999993</v>
      </c>
      <c r="F10" s="8">
        <v>8.09E-2</v>
      </c>
      <c r="G10" s="58"/>
    </row>
    <row r="11" spans="1:8" x14ac:dyDescent="0.25">
      <c r="A11" s="57" t="s">
        <v>1178</v>
      </c>
      <c r="B11" s="17" t="s">
        <v>1179</v>
      </c>
      <c r="C11" s="17" t="s">
        <v>1180</v>
      </c>
      <c r="D11" s="6">
        <v>1044000</v>
      </c>
      <c r="E11" s="7">
        <v>31024.55</v>
      </c>
      <c r="F11" s="8">
        <v>3.3799999999999997E-2</v>
      </c>
      <c r="G11" s="58"/>
    </row>
    <row r="12" spans="1:8" x14ac:dyDescent="0.25">
      <c r="A12" s="57" t="s">
        <v>1181</v>
      </c>
      <c r="B12" s="17" t="s">
        <v>1182</v>
      </c>
      <c r="C12" s="17" t="s">
        <v>1183</v>
      </c>
      <c r="D12" s="6">
        <v>698400</v>
      </c>
      <c r="E12" s="7">
        <v>22328.55</v>
      </c>
      <c r="F12" s="8">
        <v>2.4400000000000002E-2</v>
      </c>
      <c r="G12" s="58"/>
    </row>
    <row r="13" spans="1:8" x14ac:dyDescent="0.25">
      <c r="A13" s="57" t="s">
        <v>1184</v>
      </c>
      <c r="B13" s="17" t="s">
        <v>1185</v>
      </c>
      <c r="C13" s="17" t="s">
        <v>1186</v>
      </c>
      <c r="D13" s="6">
        <v>4737600</v>
      </c>
      <c r="E13" s="7">
        <v>20565.919999999998</v>
      </c>
      <c r="F13" s="8">
        <v>2.24E-2</v>
      </c>
      <c r="G13" s="58"/>
    </row>
    <row r="14" spans="1:8" x14ac:dyDescent="0.25">
      <c r="A14" s="57" t="s">
        <v>1187</v>
      </c>
      <c r="B14" s="17" t="s">
        <v>1188</v>
      </c>
      <c r="C14" s="17" t="s">
        <v>1189</v>
      </c>
      <c r="D14" s="6">
        <v>6494950</v>
      </c>
      <c r="E14" s="7">
        <v>17409.71</v>
      </c>
      <c r="F14" s="8">
        <v>1.9E-2</v>
      </c>
      <c r="G14" s="58"/>
    </row>
    <row r="15" spans="1:8" x14ac:dyDescent="0.25">
      <c r="A15" s="57" t="s">
        <v>1190</v>
      </c>
      <c r="B15" s="17" t="s">
        <v>1191</v>
      </c>
      <c r="C15" s="17" t="s">
        <v>1192</v>
      </c>
      <c r="D15" s="6">
        <v>5130000</v>
      </c>
      <c r="E15" s="7">
        <v>17226.54</v>
      </c>
      <c r="F15" s="8">
        <v>1.8800000000000001E-2</v>
      </c>
      <c r="G15" s="58"/>
    </row>
    <row r="16" spans="1:8" x14ac:dyDescent="0.25">
      <c r="A16" s="57" t="s">
        <v>1193</v>
      </c>
      <c r="B16" s="17" t="s">
        <v>1194</v>
      </c>
      <c r="C16" s="17" t="s">
        <v>1177</v>
      </c>
      <c r="D16" s="6">
        <v>4773600</v>
      </c>
      <c r="E16" s="7">
        <v>12604.69</v>
      </c>
      <c r="F16" s="8">
        <v>1.37E-2</v>
      </c>
      <c r="G16" s="58"/>
    </row>
    <row r="17" spans="1:7" x14ac:dyDescent="0.25">
      <c r="A17" s="57" t="s">
        <v>1195</v>
      </c>
      <c r="B17" s="17" t="s">
        <v>1196</v>
      </c>
      <c r="C17" s="17" t="s">
        <v>1177</v>
      </c>
      <c r="D17" s="6">
        <v>797000</v>
      </c>
      <c r="E17" s="7">
        <v>12377.41</v>
      </c>
      <c r="F17" s="8">
        <v>1.35E-2</v>
      </c>
      <c r="G17" s="58"/>
    </row>
    <row r="18" spans="1:7" x14ac:dyDescent="0.25">
      <c r="A18" s="57" t="s">
        <v>1197</v>
      </c>
      <c r="B18" s="17" t="s">
        <v>1198</v>
      </c>
      <c r="C18" s="17" t="s">
        <v>1199</v>
      </c>
      <c r="D18" s="6">
        <v>2682000</v>
      </c>
      <c r="E18" s="7">
        <v>12095.82</v>
      </c>
      <c r="F18" s="8">
        <v>1.32E-2</v>
      </c>
      <c r="G18" s="58"/>
    </row>
    <row r="19" spans="1:7" x14ac:dyDescent="0.25">
      <c r="A19" s="57" t="s">
        <v>1200</v>
      </c>
      <c r="B19" s="17" t="s">
        <v>1201</v>
      </c>
      <c r="C19" s="17" t="s">
        <v>1202</v>
      </c>
      <c r="D19" s="6">
        <v>350700</v>
      </c>
      <c r="E19" s="7">
        <v>11667.79</v>
      </c>
      <c r="F19" s="8">
        <v>1.2699999999999999E-2</v>
      </c>
      <c r="G19" s="58"/>
    </row>
    <row r="20" spans="1:7" x14ac:dyDescent="0.25">
      <c r="A20" s="57" t="s">
        <v>1203</v>
      </c>
      <c r="B20" s="17" t="s">
        <v>1204</v>
      </c>
      <c r="C20" s="17" t="s">
        <v>1205</v>
      </c>
      <c r="D20" s="6">
        <v>8408000</v>
      </c>
      <c r="E20" s="7">
        <v>11287.74</v>
      </c>
      <c r="F20" s="8">
        <v>1.23E-2</v>
      </c>
      <c r="G20" s="58"/>
    </row>
    <row r="21" spans="1:7" x14ac:dyDescent="0.25">
      <c r="A21" s="57" t="s">
        <v>1206</v>
      </c>
      <c r="B21" s="17" t="s">
        <v>1207</v>
      </c>
      <c r="C21" s="17" t="s">
        <v>1177</v>
      </c>
      <c r="D21" s="6">
        <v>1500000</v>
      </c>
      <c r="E21" s="7">
        <v>11285.25</v>
      </c>
      <c r="F21" s="8">
        <v>1.23E-2</v>
      </c>
      <c r="G21" s="58"/>
    </row>
    <row r="22" spans="1:7" x14ac:dyDescent="0.25">
      <c r="A22" s="57" t="s">
        <v>1208</v>
      </c>
      <c r="B22" s="17" t="s">
        <v>1209</v>
      </c>
      <c r="C22" s="17" t="s">
        <v>1210</v>
      </c>
      <c r="D22" s="6">
        <v>3763800</v>
      </c>
      <c r="E22" s="7">
        <v>10958.3</v>
      </c>
      <c r="F22" s="8">
        <v>1.2E-2</v>
      </c>
      <c r="G22" s="58"/>
    </row>
    <row r="23" spans="1:7" x14ac:dyDescent="0.25">
      <c r="A23" s="57" t="s">
        <v>1211</v>
      </c>
      <c r="B23" s="17" t="s">
        <v>1212</v>
      </c>
      <c r="C23" s="17" t="s">
        <v>1205</v>
      </c>
      <c r="D23" s="6">
        <v>6952000</v>
      </c>
      <c r="E23" s="7">
        <v>10834.69</v>
      </c>
      <c r="F23" s="8">
        <v>1.18E-2</v>
      </c>
      <c r="G23" s="58"/>
    </row>
    <row r="24" spans="1:7" x14ac:dyDescent="0.25">
      <c r="A24" s="57" t="s">
        <v>1213</v>
      </c>
      <c r="B24" s="17" t="s">
        <v>1214</v>
      </c>
      <c r="C24" s="17" t="s">
        <v>1199</v>
      </c>
      <c r="D24" s="6">
        <v>2635000</v>
      </c>
      <c r="E24" s="7">
        <v>10283.09</v>
      </c>
      <c r="F24" s="8">
        <v>1.12E-2</v>
      </c>
      <c r="G24" s="58"/>
    </row>
    <row r="25" spans="1:7" x14ac:dyDescent="0.25">
      <c r="A25" s="57" t="s">
        <v>1215</v>
      </c>
      <c r="B25" s="17" t="s">
        <v>1216</v>
      </c>
      <c r="C25" s="17" t="s">
        <v>1177</v>
      </c>
      <c r="D25" s="6">
        <v>6785000</v>
      </c>
      <c r="E25" s="7">
        <v>10191.07</v>
      </c>
      <c r="F25" s="8">
        <v>1.11E-2</v>
      </c>
      <c r="G25" s="58"/>
    </row>
    <row r="26" spans="1:7" x14ac:dyDescent="0.25">
      <c r="A26" s="57" t="s">
        <v>1217</v>
      </c>
      <c r="B26" s="17" t="s">
        <v>1218</v>
      </c>
      <c r="C26" s="17" t="s">
        <v>1219</v>
      </c>
      <c r="D26" s="6">
        <v>3617900</v>
      </c>
      <c r="E26" s="7">
        <v>9828.0300000000007</v>
      </c>
      <c r="F26" s="8">
        <v>1.0699999999999999E-2</v>
      </c>
      <c r="G26" s="58"/>
    </row>
    <row r="27" spans="1:7" x14ac:dyDescent="0.25">
      <c r="A27" s="57" t="s">
        <v>1220</v>
      </c>
      <c r="B27" s="17" t="s">
        <v>1221</v>
      </c>
      <c r="C27" s="17" t="s">
        <v>1222</v>
      </c>
      <c r="D27" s="6">
        <v>7071000</v>
      </c>
      <c r="E27" s="7">
        <v>9796.8700000000008</v>
      </c>
      <c r="F27" s="8">
        <v>1.0699999999999999E-2</v>
      </c>
      <c r="G27" s="58"/>
    </row>
    <row r="28" spans="1:7" x14ac:dyDescent="0.25">
      <c r="A28" s="57" t="s">
        <v>1223</v>
      </c>
      <c r="B28" s="17" t="s">
        <v>1224</v>
      </c>
      <c r="C28" s="17" t="s">
        <v>1225</v>
      </c>
      <c r="D28" s="6">
        <v>168900</v>
      </c>
      <c r="E28" s="7">
        <v>9293.64</v>
      </c>
      <c r="F28" s="8">
        <v>1.01E-2</v>
      </c>
      <c r="G28" s="58"/>
    </row>
    <row r="29" spans="1:7" x14ac:dyDescent="0.25">
      <c r="A29" s="57" t="s">
        <v>1226</v>
      </c>
      <c r="B29" s="17" t="s">
        <v>1227</v>
      </c>
      <c r="C29" s="17" t="s">
        <v>1210</v>
      </c>
      <c r="D29" s="6">
        <v>743850</v>
      </c>
      <c r="E29" s="7">
        <v>9138.94</v>
      </c>
      <c r="F29" s="8">
        <v>0.01</v>
      </c>
      <c r="G29" s="58"/>
    </row>
    <row r="30" spans="1:7" x14ac:dyDescent="0.25">
      <c r="A30" s="57" t="s">
        <v>1228</v>
      </c>
      <c r="B30" s="17" t="s">
        <v>1229</v>
      </c>
      <c r="C30" s="17" t="s">
        <v>1230</v>
      </c>
      <c r="D30" s="6">
        <v>5985000</v>
      </c>
      <c r="E30" s="7">
        <v>9130.1200000000008</v>
      </c>
      <c r="F30" s="8">
        <v>0.01</v>
      </c>
      <c r="G30" s="58"/>
    </row>
    <row r="31" spans="1:7" x14ac:dyDescent="0.25">
      <c r="A31" s="57" t="s">
        <v>1231</v>
      </c>
      <c r="B31" s="17" t="s">
        <v>1232</v>
      </c>
      <c r="C31" s="17" t="s">
        <v>1233</v>
      </c>
      <c r="D31" s="6">
        <v>221700</v>
      </c>
      <c r="E31" s="7">
        <v>8344.57</v>
      </c>
      <c r="F31" s="8">
        <v>9.1000000000000004E-3</v>
      </c>
      <c r="G31" s="58"/>
    </row>
    <row r="32" spans="1:7" x14ac:dyDescent="0.25">
      <c r="A32" s="57" t="s">
        <v>1234</v>
      </c>
      <c r="B32" s="17" t="s">
        <v>1235</v>
      </c>
      <c r="C32" s="17" t="s">
        <v>1180</v>
      </c>
      <c r="D32" s="6">
        <v>1636200</v>
      </c>
      <c r="E32" s="7">
        <v>7782.59</v>
      </c>
      <c r="F32" s="8">
        <v>8.5000000000000006E-3</v>
      </c>
      <c r="G32" s="58"/>
    </row>
    <row r="33" spans="1:7" x14ac:dyDescent="0.25">
      <c r="A33" s="57" t="s">
        <v>1236</v>
      </c>
      <c r="B33" s="17" t="s">
        <v>1237</v>
      </c>
      <c r="C33" s="17" t="s">
        <v>1238</v>
      </c>
      <c r="D33" s="6">
        <v>814625</v>
      </c>
      <c r="E33" s="7">
        <v>7573.57</v>
      </c>
      <c r="F33" s="8">
        <v>8.3000000000000001E-3</v>
      </c>
      <c r="G33" s="58"/>
    </row>
    <row r="34" spans="1:7" x14ac:dyDescent="0.25">
      <c r="A34" s="57" t="s">
        <v>1239</v>
      </c>
      <c r="B34" s="17" t="s">
        <v>1240</v>
      </c>
      <c r="C34" s="17" t="s">
        <v>1225</v>
      </c>
      <c r="D34" s="6">
        <v>183050</v>
      </c>
      <c r="E34" s="7">
        <v>7095.57</v>
      </c>
      <c r="F34" s="8">
        <v>7.7000000000000002E-3</v>
      </c>
      <c r="G34" s="58"/>
    </row>
    <row r="35" spans="1:7" x14ac:dyDescent="0.25">
      <c r="A35" s="57" t="s">
        <v>1241</v>
      </c>
      <c r="B35" s="17" t="s">
        <v>1242</v>
      </c>
      <c r="C35" s="17" t="s">
        <v>1210</v>
      </c>
      <c r="D35" s="6">
        <v>52000000</v>
      </c>
      <c r="E35" s="7">
        <v>6890</v>
      </c>
      <c r="F35" s="8">
        <v>7.4999999999999997E-3</v>
      </c>
      <c r="G35" s="58"/>
    </row>
    <row r="36" spans="1:7" x14ac:dyDescent="0.25">
      <c r="A36" s="57" t="s">
        <v>1243</v>
      </c>
      <c r="B36" s="17" t="s">
        <v>1244</v>
      </c>
      <c r="C36" s="17" t="s">
        <v>1245</v>
      </c>
      <c r="D36" s="6">
        <v>1015300</v>
      </c>
      <c r="E36" s="7">
        <v>6430.4</v>
      </c>
      <c r="F36" s="8">
        <v>7.0000000000000001E-3</v>
      </c>
      <c r="G36" s="58"/>
    </row>
    <row r="37" spans="1:7" x14ac:dyDescent="0.25">
      <c r="A37" s="57" t="s">
        <v>1246</v>
      </c>
      <c r="B37" s="17" t="s">
        <v>1247</v>
      </c>
      <c r="C37" s="17" t="s">
        <v>1248</v>
      </c>
      <c r="D37" s="6">
        <v>2593500</v>
      </c>
      <c r="E37" s="7">
        <v>6413.73</v>
      </c>
      <c r="F37" s="8">
        <v>7.0000000000000001E-3</v>
      </c>
      <c r="G37" s="58"/>
    </row>
    <row r="38" spans="1:7" x14ac:dyDescent="0.25">
      <c r="A38" s="57" t="s">
        <v>1249</v>
      </c>
      <c r="B38" s="17" t="s">
        <v>1250</v>
      </c>
      <c r="C38" s="17" t="s">
        <v>1251</v>
      </c>
      <c r="D38" s="6">
        <v>7830000</v>
      </c>
      <c r="E38" s="7">
        <v>6389.28</v>
      </c>
      <c r="F38" s="8">
        <v>7.0000000000000001E-3</v>
      </c>
      <c r="G38" s="58"/>
    </row>
    <row r="39" spans="1:7" x14ac:dyDescent="0.25">
      <c r="A39" s="57" t="s">
        <v>1252</v>
      </c>
      <c r="B39" s="17" t="s">
        <v>1253</v>
      </c>
      <c r="C39" s="17" t="s">
        <v>1254</v>
      </c>
      <c r="D39" s="6">
        <v>4884800</v>
      </c>
      <c r="E39" s="7">
        <v>5720.1</v>
      </c>
      <c r="F39" s="8">
        <v>6.1999999999999998E-3</v>
      </c>
      <c r="G39" s="58"/>
    </row>
    <row r="40" spans="1:7" x14ac:dyDescent="0.25">
      <c r="A40" s="57" t="s">
        <v>1255</v>
      </c>
      <c r="B40" s="17" t="s">
        <v>1256</v>
      </c>
      <c r="C40" s="17" t="s">
        <v>1257</v>
      </c>
      <c r="D40" s="6">
        <v>161200</v>
      </c>
      <c r="E40" s="7">
        <v>5553.82</v>
      </c>
      <c r="F40" s="8">
        <v>6.1000000000000004E-3</v>
      </c>
      <c r="G40" s="58"/>
    </row>
    <row r="41" spans="1:7" x14ac:dyDescent="0.25">
      <c r="A41" s="57" t="s">
        <v>1258</v>
      </c>
      <c r="B41" s="17" t="s">
        <v>1259</v>
      </c>
      <c r="C41" s="17" t="s">
        <v>1260</v>
      </c>
      <c r="D41" s="6">
        <v>1257600</v>
      </c>
      <c r="E41" s="7">
        <v>5386.93</v>
      </c>
      <c r="F41" s="8">
        <v>5.8999999999999999E-3</v>
      </c>
      <c r="G41" s="58"/>
    </row>
    <row r="42" spans="1:7" x14ac:dyDescent="0.25">
      <c r="A42" s="57" t="s">
        <v>1261</v>
      </c>
      <c r="B42" s="17" t="s">
        <v>1262</v>
      </c>
      <c r="C42" s="17" t="s">
        <v>1177</v>
      </c>
      <c r="D42" s="6">
        <v>2182500</v>
      </c>
      <c r="E42" s="7">
        <v>5244.55</v>
      </c>
      <c r="F42" s="8">
        <v>5.7000000000000002E-3</v>
      </c>
      <c r="G42" s="58"/>
    </row>
    <row r="43" spans="1:7" x14ac:dyDescent="0.25">
      <c r="A43" s="57" t="s">
        <v>1263</v>
      </c>
      <c r="B43" s="17" t="s">
        <v>1264</v>
      </c>
      <c r="C43" s="17" t="s">
        <v>1205</v>
      </c>
      <c r="D43" s="6">
        <v>623700</v>
      </c>
      <c r="E43" s="7">
        <v>5177.96</v>
      </c>
      <c r="F43" s="8">
        <v>5.5999999999999999E-3</v>
      </c>
      <c r="G43" s="58"/>
    </row>
    <row r="44" spans="1:7" x14ac:dyDescent="0.25">
      <c r="A44" s="57" t="s">
        <v>1265</v>
      </c>
      <c r="B44" s="17" t="s">
        <v>1266</v>
      </c>
      <c r="C44" s="17" t="s">
        <v>1177</v>
      </c>
      <c r="D44" s="6">
        <v>2870000</v>
      </c>
      <c r="E44" s="7">
        <v>5166</v>
      </c>
      <c r="F44" s="8">
        <v>5.5999999999999999E-3</v>
      </c>
      <c r="G44" s="58"/>
    </row>
    <row r="45" spans="1:7" x14ac:dyDescent="0.25">
      <c r="A45" s="57" t="s">
        <v>1267</v>
      </c>
      <c r="B45" s="17" t="s">
        <v>1268</v>
      </c>
      <c r="C45" s="17" t="s">
        <v>1257</v>
      </c>
      <c r="D45" s="6">
        <v>471900</v>
      </c>
      <c r="E45" s="7">
        <v>5137.8100000000004</v>
      </c>
      <c r="F45" s="8">
        <v>5.5999999999999999E-3</v>
      </c>
      <c r="G45" s="58"/>
    </row>
    <row r="46" spans="1:7" x14ac:dyDescent="0.25">
      <c r="A46" s="57" t="s">
        <v>1269</v>
      </c>
      <c r="B46" s="17" t="s">
        <v>1270</v>
      </c>
      <c r="C46" s="17" t="s">
        <v>1180</v>
      </c>
      <c r="D46" s="6">
        <v>844200</v>
      </c>
      <c r="E46" s="7">
        <v>5085.46</v>
      </c>
      <c r="F46" s="8">
        <v>5.4999999999999997E-3</v>
      </c>
      <c r="G46" s="58"/>
    </row>
    <row r="47" spans="1:7" x14ac:dyDescent="0.25">
      <c r="A47" s="57" t="s">
        <v>1271</v>
      </c>
      <c r="B47" s="17" t="s">
        <v>1272</v>
      </c>
      <c r="C47" s="17" t="s">
        <v>1273</v>
      </c>
      <c r="D47" s="6">
        <v>2790750</v>
      </c>
      <c r="E47" s="7">
        <v>5052.6499999999996</v>
      </c>
      <c r="F47" s="8">
        <v>5.4999999999999997E-3</v>
      </c>
      <c r="G47" s="58"/>
    </row>
    <row r="48" spans="1:7" x14ac:dyDescent="0.25">
      <c r="A48" s="57" t="s">
        <v>1274</v>
      </c>
      <c r="B48" s="17" t="s">
        <v>1275</v>
      </c>
      <c r="C48" s="17" t="s">
        <v>1260</v>
      </c>
      <c r="D48" s="6">
        <v>220800</v>
      </c>
      <c r="E48" s="7">
        <v>4999.68</v>
      </c>
      <c r="F48" s="8">
        <v>5.4999999999999997E-3</v>
      </c>
      <c r="G48" s="58"/>
    </row>
    <row r="49" spans="1:7" x14ac:dyDescent="0.25">
      <c r="A49" s="57" t="s">
        <v>1276</v>
      </c>
      <c r="B49" s="17" t="s">
        <v>1277</v>
      </c>
      <c r="C49" s="17" t="s">
        <v>1230</v>
      </c>
      <c r="D49" s="6">
        <v>1770200</v>
      </c>
      <c r="E49" s="7">
        <v>4922.04</v>
      </c>
      <c r="F49" s="8">
        <v>5.4000000000000003E-3</v>
      </c>
      <c r="G49" s="58"/>
    </row>
    <row r="50" spans="1:7" x14ac:dyDescent="0.25">
      <c r="A50" s="57" t="s">
        <v>1278</v>
      </c>
      <c r="B50" s="17" t="s">
        <v>1279</v>
      </c>
      <c r="C50" s="17" t="s">
        <v>1280</v>
      </c>
      <c r="D50" s="6">
        <v>597550</v>
      </c>
      <c r="E50" s="7">
        <v>4843.4399999999996</v>
      </c>
      <c r="F50" s="8">
        <v>5.3E-3</v>
      </c>
      <c r="G50" s="58"/>
    </row>
    <row r="51" spans="1:7" x14ac:dyDescent="0.25">
      <c r="A51" s="57" t="s">
        <v>1281</v>
      </c>
      <c r="B51" s="17" t="s">
        <v>1282</v>
      </c>
      <c r="C51" s="17" t="s">
        <v>1202</v>
      </c>
      <c r="D51" s="6">
        <v>2382600</v>
      </c>
      <c r="E51" s="7">
        <v>4800.9399999999996</v>
      </c>
      <c r="F51" s="8">
        <v>5.1999999999999998E-3</v>
      </c>
      <c r="G51" s="58"/>
    </row>
    <row r="52" spans="1:7" x14ac:dyDescent="0.25">
      <c r="A52" s="57" t="s">
        <v>1283</v>
      </c>
      <c r="B52" s="17" t="s">
        <v>1284</v>
      </c>
      <c r="C52" s="17" t="s">
        <v>1285</v>
      </c>
      <c r="D52" s="6">
        <v>159000</v>
      </c>
      <c r="E52" s="7">
        <v>4779.9399999999996</v>
      </c>
      <c r="F52" s="8">
        <v>5.1999999999999998E-3</v>
      </c>
      <c r="G52" s="58"/>
    </row>
    <row r="53" spans="1:7" x14ac:dyDescent="0.25">
      <c r="A53" s="57" t="s">
        <v>1286</v>
      </c>
      <c r="B53" s="17" t="s">
        <v>1287</v>
      </c>
      <c r="C53" s="17" t="s">
        <v>1222</v>
      </c>
      <c r="D53" s="6">
        <v>741000</v>
      </c>
      <c r="E53" s="7">
        <v>4447.8500000000004</v>
      </c>
      <c r="F53" s="8">
        <v>4.8999999999999998E-3</v>
      </c>
      <c r="G53" s="58"/>
    </row>
    <row r="54" spans="1:7" x14ac:dyDescent="0.25">
      <c r="A54" s="57" t="s">
        <v>1288</v>
      </c>
      <c r="B54" s="17" t="s">
        <v>1289</v>
      </c>
      <c r="C54" s="17" t="s">
        <v>1290</v>
      </c>
      <c r="D54" s="6">
        <v>399600</v>
      </c>
      <c r="E54" s="7">
        <v>4380.42</v>
      </c>
      <c r="F54" s="8">
        <v>4.7999999999999996E-3</v>
      </c>
      <c r="G54" s="58"/>
    </row>
    <row r="55" spans="1:7" x14ac:dyDescent="0.25">
      <c r="A55" s="57" t="s">
        <v>1291</v>
      </c>
      <c r="B55" s="17" t="s">
        <v>1292</v>
      </c>
      <c r="C55" s="17" t="s">
        <v>1293</v>
      </c>
      <c r="D55" s="6">
        <v>126800</v>
      </c>
      <c r="E55" s="7">
        <v>4247.29</v>
      </c>
      <c r="F55" s="8">
        <v>4.5999999999999999E-3</v>
      </c>
      <c r="G55" s="58"/>
    </row>
    <row r="56" spans="1:7" x14ac:dyDescent="0.25">
      <c r="A56" s="57" t="s">
        <v>1294</v>
      </c>
      <c r="B56" s="17" t="s">
        <v>1295</v>
      </c>
      <c r="C56" s="17" t="s">
        <v>1296</v>
      </c>
      <c r="D56" s="6">
        <v>185100</v>
      </c>
      <c r="E56" s="7">
        <v>4188.54</v>
      </c>
      <c r="F56" s="8">
        <v>4.5999999999999999E-3</v>
      </c>
      <c r="G56" s="58"/>
    </row>
    <row r="57" spans="1:7" x14ac:dyDescent="0.25">
      <c r="A57" s="57" t="s">
        <v>1297</v>
      </c>
      <c r="B57" s="17" t="s">
        <v>1298</v>
      </c>
      <c r="C57" s="17" t="s">
        <v>1299</v>
      </c>
      <c r="D57" s="6">
        <v>55800</v>
      </c>
      <c r="E57" s="7">
        <v>4173.42</v>
      </c>
      <c r="F57" s="8">
        <v>4.5999999999999999E-3</v>
      </c>
      <c r="G57" s="58"/>
    </row>
    <row r="58" spans="1:7" x14ac:dyDescent="0.25">
      <c r="A58" s="57" t="s">
        <v>1300</v>
      </c>
      <c r="B58" s="17" t="s">
        <v>1301</v>
      </c>
      <c r="C58" s="17" t="s">
        <v>1302</v>
      </c>
      <c r="D58" s="6">
        <v>2022800</v>
      </c>
      <c r="E58" s="7">
        <v>4157.87</v>
      </c>
      <c r="F58" s="8">
        <v>4.4999999999999997E-3</v>
      </c>
      <c r="G58" s="58"/>
    </row>
    <row r="59" spans="1:7" x14ac:dyDescent="0.25">
      <c r="A59" s="57" t="s">
        <v>1303</v>
      </c>
      <c r="B59" s="17" t="s">
        <v>1304</v>
      </c>
      <c r="C59" s="17" t="s">
        <v>1305</v>
      </c>
      <c r="D59" s="6">
        <v>189700</v>
      </c>
      <c r="E59" s="7">
        <v>4082.06</v>
      </c>
      <c r="F59" s="8">
        <v>4.4999999999999997E-3</v>
      </c>
      <c r="G59" s="58"/>
    </row>
    <row r="60" spans="1:7" x14ac:dyDescent="0.25">
      <c r="A60" s="57" t="s">
        <v>1306</v>
      </c>
      <c r="B60" s="17" t="s">
        <v>1307</v>
      </c>
      <c r="C60" s="17" t="s">
        <v>1257</v>
      </c>
      <c r="D60" s="6">
        <v>78600</v>
      </c>
      <c r="E60" s="7">
        <v>3884.41</v>
      </c>
      <c r="F60" s="8">
        <v>4.1999999999999997E-3</v>
      </c>
      <c r="G60" s="58"/>
    </row>
    <row r="61" spans="1:7" x14ac:dyDescent="0.25">
      <c r="A61" s="57" t="s">
        <v>1308</v>
      </c>
      <c r="B61" s="17" t="s">
        <v>1309</v>
      </c>
      <c r="C61" s="17" t="s">
        <v>1280</v>
      </c>
      <c r="D61" s="6">
        <v>39600</v>
      </c>
      <c r="E61" s="7">
        <v>3860.66</v>
      </c>
      <c r="F61" s="8">
        <v>4.1999999999999997E-3</v>
      </c>
      <c r="G61" s="58"/>
    </row>
    <row r="62" spans="1:7" x14ac:dyDescent="0.25">
      <c r="A62" s="57" t="s">
        <v>1310</v>
      </c>
      <c r="B62" s="17" t="s">
        <v>1311</v>
      </c>
      <c r="C62" s="17" t="s">
        <v>1177</v>
      </c>
      <c r="D62" s="6">
        <v>3072000</v>
      </c>
      <c r="E62" s="7">
        <v>3821.57</v>
      </c>
      <c r="F62" s="8">
        <v>4.1999999999999997E-3</v>
      </c>
      <c r="G62" s="58"/>
    </row>
    <row r="63" spans="1:7" x14ac:dyDescent="0.25">
      <c r="A63" s="57" t="s">
        <v>1312</v>
      </c>
      <c r="B63" s="17" t="s">
        <v>1313</v>
      </c>
      <c r="C63" s="17" t="s">
        <v>1299</v>
      </c>
      <c r="D63" s="6">
        <v>346200</v>
      </c>
      <c r="E63" s="7">
        <v>3820.49</v>
      </c>
      <c r="F63" s="8">
        <v>4.1999999999999997E-3</v>
      </c>
      <c r="G63" s="58"/>
    </row>
    <row r="64" spans="1:7" x14ac:dyDescent="0.25">
      <c r="A64" s="57" t="s">
        <v>1314</v>
      </c>
      <c r="B64" s="17" t="s">
        <v>1315</v>
      </c>
      <c r="C64" s="17" t="s">
        <v>1225</v>
      </c>
      <c r="D64" s="6">
        <v>155650</v>
      </c>
      <c r="E64" s="7">
        <v>3717</v>
      </c>
      <c r="F64" s="8">
        <v>4.1000000000000003E-3</v>
      </c>
      <c r="G64" s="58"/>
    </row>
    <row r="65" spans="1:7" x14ac:dyDescent="0.25">
      <c r="A65" s="57" t="s">
        <v>1316</v>
      </c>
      <c r="B65" s="17" t="s">
        <v>1317</v>
      </c>
      <c r="C65" s="17" t="s">
        <v>1180</v>
      </c>
      <c r="D65" s="6">
        <v>2145000</v>
      </c>
      <c r="E65" s="7">
        <v>3598.24</v>
      </c>
      <c r="F65" s="8">
        <v>3.8999999999999998E-3</v>
      </c>
      <c r="G65" s="58"/>
    </row>
    <row r="66" spans="1:7" x14ac:dyDescent="0.25">
      <c r="A66" s="57" t="s">
        <v>1318</v>
      </c>
      <c r="B66" s="17" t="s">
        <v>1319</v>
      </c>
      <c r="C66" s="17" t="s">
        <v>1177</v>
      </c>
      <c r="D66" s="6">
        <v>195600</v>
      </c>
      <c r="E66" s="7">
        <v>3492.44</v>
      </c>
      <c r="F66" s="8">
        <v>3.8E-3</v>
      </c>
      <c r="G66" s="58"/>
    </row>
    <row r="67" spans="1:7" x14ac:dyDescent="0.25">
      <c r="A67" s="57" t="s">
        <v>1320</v>
      </c>
      <c r="B67" s="17" t="s">
        <v>1321</v>
      </c>
      <c r="C67" s="17" t="s">
        <v>1257</v>
      </c>
      <c r="D67" s="6">
        <v>232700</v>
      </c>
      <c r="E67" s="7">
        <v>3483.4</v>
      </c>
      <c r="F67" s="8">
        <v>3.8E-3</v>
      </c>
      <c r="G67" s="58"/>
    </row>
    <row r="68" spans="1:7" x14ac:dyDescent="0.25">
      <c r="A68" s="57" t="s">
        <v>1322</v>
      </c>
      <c r="B68" s="17" t="s">
        <v>1323</v>
      </c>
      <c r="C68" s="17" t="s">
        <v>1199</v>
      </c>
      <c r="D68" s="6">
        <v>3115000</v>
      </c>
      <c r="E68" s="7">
        <v>3448.31</v>
      </c>
      <c r="F68" s="8">
        <v>3.8E-3</v>
      </c>
      <c r="G68" s="58"/>
    </row>
    <row r="69" spans="1:7" x14ac:dyDescent="0.25">
      <c r="A69" s="57" t="s">
        <v>1324</v>
      </c>
      <c r="B69" s="17" t="s">
        <v>1325</v>
      </c>
      <c r="C69" s="17" t="s">
        <v>1326</v>
      </c>
      <c r="D69" s="6">
        <v>518000</v>
      </c>
      <c r="E69" s="7">
        <v>3447.55</v>
      </c>
      <c r="F69" s="8">
        <v>3.8E-3</v>
      </c>
      <c r="G69" s="58"/>
    </row>
    <row r="70" spans="1:7" x14ac:dyDescent="0.25">
      <c r="A70" s="57" t="s">
        <v>1327</v>
      </c>
      <c r="B70" s="17" t="s">
        <v>1328</v>
      </c>
      <c r="C70" s="17" t="s">
        <v>1251</v>
      </c>
      <c r="D70" s="6">
        <v>254400</v>
      </c>
      <c r="E70" s="7">
        <v>3413.67</v>
      </c>
      <c r="F70" s="8">
        <v>3.7000000000000002E-3</v>
      </c>
      <c r="G70" s="58"/>
    </row>
    <row r="71" spans="1:7" x14ac:dyDescent="0.25">
      <c r="A71" s="57" t="s">
        <v>1329</v>
      </c>
      <c r="B71" s="17" t="s">
        <v>1330</v>
      </c>
      <c r="C71" s="17" t="s">
        <v>1177</v>
      </c>
      <c r="D71" s="6">
        <v>322500</v>
      </c>
      <c r="E71" s="7">
        <v>3377.22</v>
      </c>
      <c r="F71" s="8">
        <v>3.7000000000000002E-3</v>
      </c>
      <c r="G71" s="58"/>
    </row>
    <row r="72" spans="1:7" x14ac:dyDescent="0.25">
      <c r="A72" s="57" t="s">
        <v>1331</v>
      </c>
      <c r="B72" s="17" t="s">
        <v>1332</v>
      </c>
      <c r="C72" s="17" t="s">
        <v>1305</v>
      </c>
      <c r="D72" s="6">
        <v>175350</v>
      </c>
      <c r="E72" s="7">
        <v>3369.09</v>
      </c>
      <c r="F72" s="8">
        <v>3.7000000000000002E-3</v>
      </c>
      <c r="G72" s="58"/>
    </row>
    <row r="73" spans="1:7" x14ac:dyDescent="0.25">
      <c r="A73" s="57" t="s">
        <v>1333</v>
      </c>
      <c r="B73" s="17" t="s">
        <v>1334</v>
      </c>
      <c r="C73" s="17" t="s">
        <v>1222</v>
      </c>
      <c r="D73" s="6">
        <v>253154</v>
      </c>
      <c r="E73" s="7">
        <v>3357.45</v>
      </c>
      <c r="F73" s="8">
        <v>3.7000000000000002E-3</v>
      </c>
      <c r="G73" s="58"/>
    </row>
    <row r="74" spans="1:7" x14ac:dyDescent="0.25">
      <c r="A74" s="57" t="s">
        <v>1335</v>
      </c>
      <c r="B74" s="17" t="s">
        <v>1336</v>
      </c>
      <c r="C74" s="17" t="s">
        <v>1225</v>
      </c>
      <c r="D74" s="6">
        <v>262800</v>
      </c>
      <c r="E74" s="7">
        <v>3280.01</v>
      </c>
      <c r="F74" s="8">
        <v>3.5999999999999999E-3</v>
      </c>
      <c r="G74" s="58"/>
    </row>
    <row r="75" spans="1:7" x14ac:dyDescent="0.25">
      <c r="A75" s="57" t="s">
        <v>1337</v>
      </c>
      <c r="B75" s="17" t="s">
        <v>1338</v>
      </c>
      <c r="C75" s="17" t="s">
        <v>1199</v>
      </c>
      <c r="D75" s="6">
        <v>283125</v>
      </c>
      <c r="E75" s="7">
        <v>3274.62</v>
      </c>
      <c r="F75" s="8">
        <v>3.5999999999999999E-3</v>
      </c>
      <c r="G75" s="58"/>
    </row>
    <row r="76" spans="1:7" x14ac:dyDescent="0.25">
      <c r="A76" s="57" t="s">
        <v>1339</v>
      </c>
      <c r="B76" s="17" t="s">
        <v>1340</v>
      </c>
      <c r="C76" s="17" t="s">
        <v>1199</v>
      </c>
      <c r="D76" s="6">
        <v>1878000</v>
      </c>
      <c r="E76" s="7">
        <v>3251.76</v>
      </c>
      <c r="F76" s="8">
        <v>3.5000000000000001E-3</v>
      </c>
      <c r="G76" s="58"/>
    </row>
    <row r="77" spans="1:7" x14ac:dyDescent="0.25">
      <c r="A77" s="57" t="s">
        <v>1341</v>
      </c>
      <c r="B77" s="17" t="s">
        <v>1342</v>
      </c>
      <c r="C77" s="17" t="s">
        <v>1245</v>
      </c>
      <c r="D77" s="6">
        <v>215250</v>
      </c>
      <c r="E77" s="7">
        <v>3229.29</v>
      </c>
      <c r="F77" s="8">
        <v>3.5000000000000001E-3</v>
      </c>
      <c r="G77" s="58"/>
    </row>
    <row r="78" spans="1:7" x14ac:dyDescent="0.25">
      <c r="A78" s="57" t="s">
        <v>1343</v>
      </c>
      <c r="B78" s="17" t="s">
        <v>1344</v>
      </c>
      <c r="C78" s="17" t="s">
        <v>1345</v>
      </c>
      <c r="D78" s="6">
        <v>1820000</v>
      </c>
      <c r="E78" s="7">
        <v>3116.75</v>
      </c>
      <c r="F78" s="8">
        <v>3.3999999999999998E-3</v>
      </c>
      <c r="G78" s="58"/>
    </row>
    <row r="79" spans="1:7" x14ac:dyDescent="0.25">
      <c r="A79" s="57" t="s">
        <v>1346</v>
      </c>
      <c r="B79" s="17" t="s">
        <v>1347</v>
      </c>
      <c r="C79" s="17" t="s">
        <v>1326</v>
      </c>
      <c r="D79" s="6">
        <v>144300</v>
      </c>
      <c r="E79" s="7">
        <v>3067.1</v>
      </c>
      <c r="F79" s="8">
        <v>3.3E-3</v>
      </c>
      <c r="G79" s="58"/>
    </row>
    <row r="80" spans="1:7" x14ac:dyDescent="0.25">
      <c r="A80" s="57" t="s">
        <v>1348</v>
      </c>
      <c r="B80" s="17" t="s">
        <v>1349</v>
      </c>
      <c r="C80" s="17" t="s">
        <v>1345</v>
      </c>
      <c r="D80" s="6">
        <v>109725</v>
      </c>
      <c r="E80" s="7">
        <v>3047.39</v>
      </c>
      <c r="F80" s="8">
        <v>3.3E-3</v>
      </c>
      <c r="G80" s="58"/>
    </row>
    <row r="81" spans="1:7" x14ac:dyDescent="0.25">
      <c r="A81" s="57" t="s">
        <v>1350</v>
      </c>
      <c r="B81" s="17" t="s">
        <v>1351</v>
      </c>
      <c r="C81" s="17" t="s">
        <v>1293</v>
      </c>
      <c r="D81" s="6">
        <v>2220000</v>
      </c>
      <c r="E81" s="7">
        <v>2982.57</v>
      </c>
      <c r="F81" s="8">
        <v>3.3E-3</v>
      </c>
      <c r="G81" s="58"/>
    </row>
    <row r="82" spans="1:7" x14ac:dyDescent="0.25">
      <c r="A82" s="57" t="s">
        <v>1352</v>
      </c>
      <c r="B82" s="17" t="s">
        <v>1353</v>
      </c>
      <c r="C82" s="17" t="s">
        <v>1257</v>
      </c>
      <c r="D82" s="6">
        <v>310300</v>
      </c>
      <c r="E82" s="7">
        <v>2974.07</v>
      </c>
      <c r="F82" s="8">
        <v>3.2000000000000002E-3</v>
      </c>
      <c r="G82" s="58"/>
    </row>
    <row r="83" spans="1:7" x14ac:dyDescent="0.25">
      <c r="A83" s="57" t="s">
        <v>1354</v>
      </c>
      <c r="B83" s="17" t="s">
        <v>1355</v>
      </c>
      <c r="C83" s="17" t="s">
        <v>1210</v>
      </c>
      <c r="D83" s="6">
        <v>147000</v>
      </c>
      <c r="E83" s="7">
        <v>2955.29</v>
      </c>
      <c r="F83" s="8">
        <v>3.2000000000000002E-3</v>
      </c>
      <c r="G83" s="58"/>
    </row>
    <row r="84" spans="1:7" x14ac:dyDescent="0.25">
      <c r="A84" s="57" t="s">
        <v>1356</v>
      </c>
      <c r="B84" s="17" t="s">
        <v>1357</v>
      </c>
      <c r="C84" s="17" t="s">
        <v>1225</v>
      </c>
      <c r="D84" s="6">
        <v>33400</v>
      </c>
      <c r="E84" s="7">
        <v>2930.55</v>
      </c>
      <c r="F84" s="8">
        <v>3.2000000000000002E-3</v>
      </c>
      <c r="G84" s="58"/>
    </row>
    <row r="85" spans="1:7" x14ac:dyDescent="0.25">
      <c r="A85" s="57" t="s">
        <v>1358</v>
      </c>
      <c r="B85" s="17" t="s">
        <v>1359</v>
      </c>
      <c r="C85" s="17" t="s">
        <v>1360</v>
      </c>
      <c r="D85" s="6">
        <v>82200</v>
      </c>
      <c r="E85" s="7">
        <v>2916.99</v>
      </c>
      <c r="F85" s="8">
        <v>3.2000000000000002E-3</v>
      </c>
      <c r="G85" s="58"/>
    </row>
    <row r="86" spans="1:7" x14ac:dyDescent="0.25">
      <c r="A86" s="57" t="s">
        <v>1361</v>
      </c>
      <c r="B86" s="17" t="s">
        <v>1362</v>
      </c>
      <c r="C86" s="17" t="s">
        <v>1363</v>
      </c>
      <c r="D86" s="6">
        <v>638300</v>
      </c>
      <c r="E86" s="7">
        <v>2910.65</v>
      </c>
      <c r="F86" s="8">
        <v>3.2000000000000002E-3</v>
      </c>
      <c r="G86" s="58"/>
    </row>
    <row r="87" spans="1:7" x14ac:dyDescent="0.25">
      <c r="A87" s="57" t="s">
        <v>1364</v>
      </c>
      <c r="B87" s="17" t="s">
        <v>1365</v>
      </c>
      <c r="C87" s="17" t="s">
        <v>1360</v>
      </c>
      <c r="D87" s="6">
        <v>313000</v>
      </c>
      <c r="E87" s="7">
        <v>2760.97</v>
      </c>
      <c r="F87" s="8">
        <v>3.0000000000000001E-3</v>
      </c>
      <c r="G87" s="58"/>
    </row>
    <row r="88" spans="1:7" x14ac:dyDescent="0.25">
      <c r="A88" s="57" t="s">
        <v>1366</v>
      </c>
      <c r="B88" s="17" t="s">
        <v>1367</v>
      </c>
      <c r="C88" s="17" t="s">
        <v>1368</v>
      </c>
      <c r="D88" s="6">
        <v>49000</v>
      </c>
      <c r="E88" s="7">
        <v>2686.5</v>
      </c>
      <c r="F88" s="8">
        <v>2.8999999999999998E-3</v>
      </c>
      <c r="G88" s="58"/>
    </row>
    <row r="89" spans="1:7" x14ac:dyDescent="0.25">
      <c r="A89" s="57" t="s">
        <v>1369</v>
      </c>
      <c r="B89" s="17" t="s">
        <v>1370</v>
      </c>
      <c r="C89" s="17" t="s">
        <v>1248</v>
      </c>
      <c r="D89" s="6">
        <v>42000</v>
      </c>
      <c r="E89" s="7">
        <v>2671.56</v>
      </c>
      <c r="F89" s="8">
        <v>2.8999999999999998E-3</v>
      </c>
      <c r="G89" s="58"/>
    </row>
    <row r="90" spans="1:7" x14ac:dyDescent="0.25">
      <c r="A90" s="57" t="s">
        <v>1371</v>
      </c>
      <c r="B90" s="17" t="s">
        <v>1372</v>
      </c>
      <c r="C90" s="17" t="s">
        <v>1305</v>
      </c>
      <c r="D90" s="6">
        <v>64575</v>
      </c>
      <c r="E90" s="7">
        <v>2595.46</v>
      </c>
      <c r="F90" s="8">
        <v>2.8E-3</v>
      </c>
      <c r="G90" s="58"/>
    </row>
    <row r="91" spans="1:7" x14ac:dyDescent="0.25">
      <c r="A91" s="57" t="s">
        <v>1373</v>
      </c>
      <c r="B91" s="17" t="s">
        <v>1374</v>
      </c>
      <c r="C91" s="17" t="s">
        <v>1285</v>
      </c>
      <c r="D91" s="6">
        <v>50800</v>
      </c>
      <c r="E91" s="7">
        <v>2573.02</v>
      </c>
      <c r="F91" s="8">
        <v>2.8E-3</v>
      </c>
      <c r="G91" s="58"/>
    </row>
    <row r="92" spans="1:7" x14ac:dyDescent="0.25">
      <c r="A92" s="57" t="s">
        <v>1375</v>
      </c>
      <c r="B92" s="17" t="s">
        <v>1376</v>
      </c>
      <c r="C92" s="17" t="s">
        <v>1199</v>
      </c>
      <c r="D92" s="6">
        <v>299250</v>
      </c>
      <c r="E92" s="7">
        <v>2541.6799999999998</v>
      </c>
      <c r="F92" s="8">
        <v>2.8E-3</v>
      </c>
      <c r="G92" s="58"/>
    </row>
    <row r="93" spans="1:7" x14ac:dyDescent="0.25">
      <c r="A93" s="57" t="s">
        <v>1377</v>
      </c>
      <c r="B93" s="17" t="s">
        <v>1378</v>
      </c>
      <c r="C93" s="17" t="s">
        <v>1280</v>
      </c>
      <c r="D93" s="6">
        <v>60250</v>
      </c>
      <c r="E93" s="7">
        <v>2455.88</v>
      </c>
      <c r="F93" s="8">
        <v>2.7000000000000001E-3</v>
      </c>
      <c r="G93" s="58"/>
    </row>
    <row r="94" spans="1:7" x14ac:dyDescent="0.25">
      <c r="A94" s="57" t="s">
        <v>1379</v>
      </c>
      <c r="B94" s="17" t="s">
        <v>1380</v>
      </c>
      <c r="C94" s="17" t="s">
        <v>1199</v>
      </c>
      <c r="D94" s="6">
        <v>398000</v>
      </c>
      <c r="E94" s="7">
        <v>2431.58</v>
      </c>
      <c r="F94" s="8">
        <v>2.7000000000000001E-3</v>
      </c>
      <c r="G94" s="58"/>
    </row>
    <row r="95" spans="1:7" x14ac:dyDescent="0.25">
      <c r="A95" s="57" t="s">
        <v>1381</v>
      </c>
      <c r="B95" s="17" t="s">
        <v>1382</v>
      </c>
      <c r="C95" s="17" t="s">
        <v>1199</v>
      </c>
      <c r="D95" s="6">
        <v>33250</v>
      </c>
      <c r="E95" s="7">
        <v>2409.0500000000002</v>
      </c>
      <c r="F95" s="8">
        <v>2.5999999999999999E-3</v>
      </c>
      <c r="G95" s="58"/>
    </row>
    <row r="96" spans="1:7" x14ac:dyDescent="0.25">
      <c r="A96" s="57" t="s">
        <v>1383</v>
      </c>
      <c r="B96" s="17" t="s">
        <v>1384</v>
      </c>
      <c r="C96" s="17" t="s">
        <v>1326</v>
      </c>
      <c r="D96" s="6">
        <v>91125</v>
      </c>
      <c r="E96" s="7">
        <v>2333.0300000000002</v>
      </c>
      <c r="F96" s="8">
        <v>2.5000000000000001E-3</v>
      </c>
      <c r="G96" s="58"/>
    </row>
    <row r="97" spans="1:7" x14ac:dyDescent="0.25">
      <c r="A97" s="57" t="s">
        <v>1385</v>
      </c>
      <c r="B97" s="17" t="s">
        <v>1386</v>
      </c>
      <c r="C97" s="17" t="s">
        <v>1280</v>
      </c>
      <c r="D97" s="6">
        <v>120000</v>
      </c>
      <c r="E97" s="7">
        <v>2330.58</v>
      </c>
      <c r="F97" s="8">
        <v>2.5000000000000001E-3</v>
      </c>
      <c r="G97" s="58"/>
    </row>
    <row r="98" spans="1:7" x14ac:dyDescent="0.25">
      <c r="A98" s="57" t="s">
        <v>1387</v>
      </c>
      <c r="B98" s="17" t="s">
        <v>1388</v>
      </c>
      <c r="C98" s="17" t="s">
        <v>1280</v>
      </c>
      <c r="D98" s="6">
        <v>379800</v>
      </c>
      <c r="E98" s="7">
        <v>2325.71</v>
      </c>
      <c r="F98" s="8">
        <v>2.5000000000000001E-3</v>
      </c>
      <c r="G98" s="58"/>
    </row>
    <row r="99" spans="1:7" x14ac:dyDescent="0.25">
      <c r="A99" s="57" t="s">
        <v>1389</v>
      </c>
      <c r="B99" s="17" t="s">
        <v>1390</v>
      </c>
      <c r="C99" s="17" t="s">
        <v>1254</v>
      </c>
      <c r="D99" s="6">
        <v>99600</v>
      </c>
      <c r="E99" s="7">
        <v>2308.08</v>
      </c>
      <c r="F99" s="8">
        <v>2.5000000000000001E-3</v>
      </c>
      <c r="G99" s="58"/>
    </row>
    <row r="100" spans="1:7" x14ac:dyDescent="0.25">
      <c r="A100" s="57" t="s">
        <v>1391</v>
      </c>
      <c r="B100" s="17" t="s">
        <v>1392</v>
      </c>
      <c r="C100" s="17" t="s">
        <v>1393</v>
      </c>
      <c r="D100" s="6">
        <v>255750</v>
      </c>
      <c r="E100" s="7">
        <v>2294.08</v>
      </c>
      <c r="F100" s="8">
        <v>2.5000000000000001E-3</v>
      </c>
      <c r="G100" s="58"/>
    </row>
    <row r="101" spans="1:7" x14ac:dyDescent="0.25">
      <c r="A101" s="57" t="s">
        <v>1394</v>
      </c>
      <c r="B101" s="17" t="s">
        <v>1395</v>
      </c>
      <c r="C101" s="17" t="s">
        <v>1305</v>
      </c>
      <c r="D101" s="6">
        <v>230850</v>
      </c>
      <c r="E101" s="7">
        <v>2291.88</v>
      </c>
      <c r="F101" s="8">
        <v>2.5000000000000001E-3</v>
      </c>
      <c r="G101" s="58"/>
    </row>
    <row r="102" spans="1:7" x14ac:dyDescent="0.25">
      <c r="A102" s="57" t="s">
        <v>1396</v>
      </c>
      <c r="B102" s="17" t="s">
        <v>1397</v>
      </c>
      <c r="C102" s="17" t="s">
        <v>1280</v>
      </c>
      <c r="D102" s="6">
        <v>89700</v>
      </c>
      <c r="E102" s="7">
        <v>2235.0500000000002</v>
      </c>
      <c r="F102" s="8">
        <v>2.3999999999999998E-3</v>
      </c>
      <c r="G102" s="58"/>
    </row>
    <row r="103" spans="1:7" x14ac:dyDescent="0.25">
      <c r="A103" s="57" t="s">
        <v>1398</v>
      </c>
      <c r="B103" s="17" t="s">
        <v>1399</v>
      </c>
      <c r="C103" s="17" t="s">
        <v>1400</v>
      </c>
      <c r="D103" s="6">
        <v>1102500</v>
      </c>
      <c r="E103" s="7">
        <v>2224.29</v>
      </c>
      <c r="F103" s="8">
        <v>2.3999999999999998E-3</v>
      </c>
      <c r="G103" s="58"/>
    </row>
    <row r="104" spans="1:7" x14ac:dyDescent="0.25">
      <c r="A104" s="57" t="s">
        <v>1401</v>
      </c>
      <c r="B104" s="17" t="s">
        <v>1402</v>
      </c>
      <c r="C104" s="17" t="s">
        <v>1403</v>
      </c>
      <c r="D104" s="6">
        <v>127600</v>
      </c>
      <c r="E104" s="7">
        <v>2215.0700000000002</v>
      </c>
      <c r="F104" s="8">
        <v>2.3999999999999998E-3</v>
      </c>
      <c r="G104" s="58"/>
    </row>
    <row r="105" spans="1:7" x14ac:dyDescent="0.25">
      <c r="A105" s="57" t="s">
        <v>1404</v>
      </c>
      <c r="B105" s="17" t="s">
        <v>1405</v>
      </c>
      <c r="C105" s="17" t="s">
        <v>1192</v>
      </c>
      <c r="D105" s="6">
        <v>720000</v>
      </c>
      <c r="E105" s="7">
        <v>1993.68</v>
      </c>
      <c r="F105" s="8">
        <v>2.2000000000000001E-3</v>
      </c>
      <c r="G105" s="58"/>
    </row>
    <row r="106" spans="1:7" x14ac:dyDescent="0.25">
      <c r="A106" s="57" t="s">
        <v>1406</v>
      </c>
      <c r="B106" s="17" t="s">
        <v>1407</v>
      </c>
      <c r="C106" s="17" t="s">
        <v>1254</v>
      </c>
      <c r="D106" s="6">
        <v>6300</v>
      </c>
      <c r="E106" s="7">
        <v>1891.97</v>
      </c>
      <c r="F106" s="8">
        <v>2.0999999999999999E-3</v>
      </c>
      <c r="G106" s="58"/>
    </row>
    <row r="107" spans="1:7" x14ac:dyDescent="0.25">
      <c r="A107" s="57" t="s">
        <v>1408</v>
      </c>
      <c r="B107" s="17" t="s">
        <v>1409</v>
      </c>
      <c r="C107" s="17" t="s">
        <v>1199</v>
      </c>
      <c r="D107" s="6">
        <v>670000</v>
      </c>
      <c r="E107" s="7">
        <v>1867.96</v>
      </c>
      <c r="F107" s="8">
        <v>2E-3</v>
      </c>
      <c r="G107" s="58"/>
    </row>
    <row r="108" spans="1:7" x14ac:dyDescent="0.25">
      <c r="A108" s="57" t="s">
        <v>1410</v>
      </c>
      <c r="B108" s="17" t="s">
        <v>1411</v>
      </c>
      <c r="C108" s="17" t="s">
        <v>1245</v>
      </c>
      <c r="D108" s="6">
        <v>181600</v>
      </c>
      <c r="E108" s="7">
        <v>1820</v>
      </c>
      <c r="F108" s="8">
        <v>2E-3</v>
      </c>
      <c r="G108" s="58"/>
    </row>
    <row r="109" spans="1:7" x14ac:dyDescent="0.25">
      <c r="A109" s="57" t="s">
        <v>1412</v>
      </c>
      <c r="B109" s="17" t="s">
        <v>1413</v>
      </c>
      <c r="C109" s="17" t="s">
        <v>1177</v>
      </c>
      <c r="D109" s="6">
        <v>305100</v>
      </c>
      <c r="E109" s="7">
        <v>1772.78</v>
      </c>
      <c r="F109" s="8">
        <v>1.9E-3</v>
      </c>
      <c r="G109" s="58"/>
    </row>
    <row r="110" spans="1:7" x14ac:dyDescent="0.25">
      <c r="A110" s="57" t="s">
        <v>1414</v>
      </c>
      <c r="B110" s="17" t="s">
        <v>1415</v>
      </c>
      <c r="C110" s="17" t="s">
        <v>1280</v>
      </c>
      <c r="D110" s="6">
        <v>814900</v>
      </c>
      <c r="E110" s="7">
        <v>1730.85</v>
      </c>
      <c r="F110" s="8">
        <v>1.9E-3</v>
      </c>
      <c r="G110" s="58"/>
    </row>
    <row r="111" spans="1:7" x14ac:dyDescent="0.25">
      <c r="A111" s="57" t="s">
        <v>1416</v>
      </c>
      <c r="B111" s="17" t="s">
        <v>1417</v>
      </c>
      <c r="C111" s="17" t="s">
        <v>1254</v>
      </c>
      <c r="D111" s="6">
        <v>368900</v>
      </c>
      <c r="E111" s="7">
        <v>1720.73</v>
      </c>
      <c r="F111" s="8">
        <v>1.9E-3</v>
      </c>
      <c r="G111" s="58"/>
    </row>
    <row r="112" spans="1:7" x14ac:dyDescent="0.25">
      <c r="A112" s="57" t="s">
        <v>1418</v>
      </c>
      <c r="B112" s="17" t="s">
        <v>1419</v>
      </c>
      <c r="C112" s="17" t="s">
        <v>1199</v>
      </c>
      <c r="D112" s="6">
        <v>1021798</v>
      </c>
      <c r="E112" s="7">
        <v>1617</v>
      </c>
      <c r="F112" s="8">
        <v>1.8E-3</v>
      </c>
      <c r="G112" s="58"/>
    </row>
    <row r="113" spans="1:7" x14ac:dyDescent="0.25">
      <c r="A113" s="57" t="s">
        <v>1420</v>
      </c>
      <c r="B113" s="17" t="s">
        <v>1421</v>
      </c>
      <c r="C113" s="17" t="s">
        <v>1177</v>
      </c>
      <c r="D113" s="6">
        <v>284000</v>
      </c>
      <c r="E113" s="7">
        <v>1604.6</v>
      </c>
      <c r="F113" s="8">
        <v>1.8E-3</v>
      </c>
      <c r="G113" s="58"/>
    </row>
    <row r="114" spans="1:7" x14ac:dyDescent="0.25">
      <c r="A114" s="57" t="s">
        <v>1422</v>
      </c>
      <c r="B114" s="17" t="s">
        <v>1423</v>
      </c>
      <c r="C114" s="17" t="s">
        <v>1257</v>
      </c>
      <c r="D114" s="6">
        <v>5800</v>
      </c>
      <c r="E114" s="7">
        <v>1573.01</v>
      </c>
      <c r="F114" s="8">
        <v>1.6999999999999999E-3</v>
      </c>
      <c r="G114" s="58"/>
    </row>
    <row r="115" spans="1:7" x14ac:dyDescent="0.25">
      <c r="A115" s="57" t="s">
        <v>1424</v>
      </c>
      <c r="B115" s="17" t="s">
        <v>1425</v>
      </c>
      <c r="C115" s="17" t="s">
        <v>1299</v>
      </c>
      <c r="D115" s="6">
        <v>40250</v>
      </c>
      <c r="E115" s="7">
        <v>1530.22</v>
      </c>
      <c r="F115" s="8">
        <v>1.6999999999999999E-3</v>
      </c>
      <c r="G115" s="58"/>
    </row>
    <row r="116" spans="1:7" x14ac:dyDescent="0.25">
      <c r="A116" s="57" t="s">
        <v>1426</v>
      </c>
      <c r="B116" s="17" t="s">
        <v>1427</v>
      </c>
      <c r="C116" s="17" t="s">
        <v>1245</v>
      </c>
      <c r="D116" s="6">
        <v>244500</v>
      </c>
      <c r="E116" s="7">
        <v>1488.15</v>
      </c>
      <c r="F116" s="8">
        <v>1.6000000000000001E-3</v>
      </c>
      <c r="G116" s="58"/>
    </row>
    <row r="117" spans="1:7" x14ac:dyDescent="0.25">
      <c r="A117" s="57" t="s">
        <v>1428</v>
      </c>
      <c r="B117" s="17" t="s">
        <v>1429</v>
      </c>
      <c r="C117" s="17" t="s">
        <v>1296</v>
      </c>
      <c r="D117" s="6">
        <v>23375</v>
      </c>
      <c r="E117" s="7">
        <v>1485.9</v>
      </c>
      <c r="F117" s="8">
        <v>1.6000000000000001E-3</v>
      </c>
      <c r="G117" s="58"/>
    </row>
    <row r="118" spans="1:7" x14ac:dyDescent="0.25">
      <c r="A118" s="57" t="s">
        <v>1430</v>
      </c>
      <c r="B118" s="17" t="s">
        <v>1431</v>
      </c>
      <c r="C118" s="17" t="s">
        <v>1273</v>
      </c>
      <c r="D118" s="6">
        <v>564000</v>
      </c>
      <c r="E118" s="7">
        <v>1484.45</v>
      </c>
      <c r="F118" s="8">
        <v>1.6000000000000001E-3</v>
      </c>
      <c r="G118" s="58"/>
    </row>
    <row r="119" spans="1:7" x14ac:dyDescent="0.25">
      <c r="A119" s="57" t="s">
        <v>1432</v>
      </c>
      <c r="B119" s="17" t="s">
        <v>1433</v>
      </c>
      <c r="C119" s="17" t="s">
        <v>1225</v>
      </c>
      <c r="D119" s="6">
        <v>98800</v>
      </c>
      <c r="E119" s="7">
        <v>1480.07</v>
      </c>
      <c r="F119" s="8">
        <v>1.6000000000000001E-3</v>
      </c>
      <c r="G119" s="58"/>
    </row>
    <row r="120" spans="1:7" x14ac:dyDescent="0.25">
      <c r="A120" s="57" t="s">
        <v>1434</v>
      </c>
      <c r="B120" s="17" t="s">
        <v>1435</v>
      </c>
      <c r="C120" s="17" t="s">
        <v>1225</v>
      </c>
      <c r="D120" s="6">
        <v>198000</v>
      </c>
      <c r="E120" s="7">
        <v>1469.16</v>
      </c>
      <c r="F120" s="8">
        <v>1.6000000000000001E-3</v>
      </c>
      <c r="G120" s="58"/>
    </row>
    <row r="121" spans="1:7" x14ac:dyDescent="0.25">
      <c r="A121" s="57" t="s">
        <v>1436</v>
      </c>
      <c r="B121" s="17" t="s">
        <v>1437</v>
      </c>
      <c r="C121" s="17" t="s">
        <v>1230</v>
      </c>
      <c r="D121" s="6">
        <v>243600</v>
      </c>
      <c r="E121" s="7">
        <v>1364.77</v>
      </c>
      <c r="F121" s="8">
        <v>1.5E-3</v>
      </c>
      <c r="G121" s="58"/>
    </row>
    <row r="122" spans="1:7" x14ac:dyDescent="0.25">
      <c r="A122" s="57" t="s">
        <v>1438</v>
      </c>
      <c r="B122" s="17" t="s">
        <v>1439</v>
      </c>
      <c r="C122" s="17" t="s">
        <v>1280</v>
      </c>
      <c r="D122" s="6">
        <v>5300</v>
      </c>
      <c r="E122" s="7">
        <v>1361.19</v>
      </c>
      <c r="F122" s="8">
        <v>1.5E-3</v>
      </c>
      <c r="G122" s="58"/>
    </row>
    <row r="123" spans="1:7" x14ac:dyDescent="0.25">
      <c r="A123" s="57" t="s">
        <v>1440</v>
      </c>
      <c r="B123" s="17" t="s">
        <v>1441</v>
      </c>
      <c r="C123" s="17" t="s">
        <v>1177</v>
      </c>
      <c r="D123" s="6">
        <v>123200</v>
      </c>
      <c r="E123" s="7">
        <v>1346.95</v>
      </c>
      <c r="F123" s="8">
        <v>1.5E-3</v>
      </c>
      <c r="G123" s="58"/>
    </row>
    <row r="124" spans="1:7" x14ac:dyDescent="0.25">
      <c r="A124" s="57" t="s">
        <v>1442</v>
      </c>
      <c r="B124" s="17" t="s">
        <v>1443</v>
      </c>
      <c r="C124" s="17" t="s">
        <v>1326</v>
      </c>
      <c r="D124" s="6">
        <v>42450</v>
      </c>
      <c r="E124" s="7">
        <v>1322.02</v>
      </c>
      <c r="F124" s="8">
        <v>1.4E-3</v>
      </c>
      <c r="G124" s="58"/>
    </row>
    <row r="125" spans="1:7" x14ac:dyDescent="0.25">
      <c r="A125" s="57" t="s">
        <v>1444</v>
      </c>
      <c r="B125" s="17" t="s">
        <v>1445</v>
      </c>
      <c r="C125" s="17" t="s">
        <v>1285</v>
      </c>
      <c r="D125" s="6">
        <v>57986</v>
      </c>
      <c r="E125" s="7">
        <v>1154.6500000000001</v>
      </c>
      <c r="F125" s="8">
        <v>1.2999999999999999E-3</v>
      </c>
      <c r="G125" s="58"/>
    </row>
    <row r="126" spans="1:7" x14ac:dyDescent="0.25">
      <c r="A126" s="57" t="s">
        <v>1446</v>
      </c>
      <c r="B126" s="17" t="s">
        <v>1447</v>
      </c>
      <c r="C126" s="17" t="s">
        <v>1248</v>
      </c>
      <c r="D126" s="6">
        <v>20550</v>
      </c>
      <c r="E126" s="7">
        <v>1104.3699999999999</v>
      </c>
      <c r="F126" s="8">
        <v>1.1999999999999999E-3</v>
      </c>
      <c r="G126" s="58"/>
    </row>
    <row r="127" spans="1:7" x14ac:dyDescent="0.25">
      <c r="A127" s="57" t="s">
        <v>1448</v>
      </c>
      <c r="B127" s="17" t="s">
        <v>1449</v>
      </c>
      <c r="C127" s="17" t="s">
        <v>1305</v>
      </c>
      <c r="D127" s="6">
        <v>23100</v>
      </c>
      <c r="E127" s="7">
        <v>1090.8499999999999</v>
      </c>
      <c r="F127" s="8">
        <v>1.1999999999999999E-3</v>
      </c>
      <c r="G127" s="58"/>
    </row>
    <row r="128" spans="1:7" x14ac:dyDescent="0.25">
      <c r="A128" s="57" t="s">
        <v>1450</v>
      </c>
      <c r="B128" s="17" t="s">
        <v>1451</v>
      </c>
      <c r="C128" s="17" t="s">
        <v>1199</v>
      </c>
      <c r="D128" s="6">
        <v>45600</v>
      </c>
      <c r="E128" s="7">
        <v>1076.07</v>
      </c>
      <c r="F128" s="8">
        <v>1.1999999999999999E-3</v>
      </c>
      <c r="G128" s="58"/>
    </row>
    <row r="129" spans="1:7" x14ac:dyDescent="0.25">
      <c r="A129" s="57" t="s">
        <v>1452</v>
      </c>
      <c r="B129" s="17" t="s">
        <v>1453</v>
      </c>
      <c r="C129" s="17" t="s">
        <v>1302</v>
      </c>
      <c r="D129" s="6">
        <v>26800</v>
      </c>
      <c r="E129" s="7">
        <v>1058.06</v>
      </c>
      <c r="F129" s="8">
        <v>1.1999999999999999E-3</v>
      </c>
      <c r="G129" s="58"/>
    </row>
    <row r="130" spans="1:7" x14ac:dyDescent="0.25">
      <c r="A130" s="57" t="s">
        <v>1454</v>
      </c>
      <c r="B130" s="17" t="s">
        <v>1455</v>
      </c>
      <c r="C130" s="17" t="s">
        <v>1225</v>
      </c>
      <c r="D130" s="6">
        <v>217500</v>
      </c>
      <c r="E130" s="7">
        <v>1044.22</v>
      </c>
      <c r="F130" s="8">
        <v>1.1000000000000001E-3</v>
      </c>
      <c r="G130" s="58"/>
    </row>
    <row r="131" spans="1:7" x14ac:dyDescent="0.25">
      <c r="A131" s="57" t="s">
        <v>1456</v>
      </c>
      <c r="B131" s="17" t="s">
        <v>1457</v>
      </c>
      <c r="C131" s="17" t="s">
        <v>1326</v>
      </c>
      <c r="D131" s="6">
        <v>166400</v>
      </c>
      <c r="E131" s="7">
        <v>1040.17</v>
      </c>
      <c r="F131" s="8">
        <v>1.1000000000000001E-3</v>
      </c>
      <c r="G131" s="58"/>
    </row>
    <row r="132" spans="1:7" x14ac:dyDescent="0.25">
      <c r="A132" s="57" t="s">
        <v>1458</v>
      </c>
      <c r="B132" s="17" t="s">
        <v>1459</v>
      </c>
      <c r="C132" s="17" t="s">
        <v>1273</v>
      </c>
      <c r="D132" s="6">
        <v>74400</v>
      </c>
      <c r="E132" s="7">
        <v>1014.85</v>
      </c>
      <c r="F132" s="8">
        <v>1.1000000000000001E-3</v>
      </c>
      <c r="G132" s="58"/>
    </row>
    <row r="133" spans="1:7" x14ac:dyDescent="0.25">
      <c r="A133" s="57" t="s">
        <v>1460</v>
      </c>
      <c r="B133" s="17" t="s">
        <v>1461</v>
      </c>
      <c r="C133" s="17" t="s">
        <v>1225</v>
      </c>
      <c r="D133" s="6">
        <v>24800</v>
      </c>
      <c r="E133" s="7">
        <v>988.17</v>
      </c>
      <c r="F133" s="8">
        <v>1.1000000000000001E-3</v>
      </c>
      <c r="G133" s="58"/>
    </row>
    <row r="134" spans="1:7" x14ac:dyDescent="0.25">
      <c r="A134" s="57" t="s">
        <v>1462</v>
      </c>
      <c r="B134" s="17" t="s">
        <v>1463</v>
      </c>
      <c r="C134" s="17" t="s">
        <v>1254</v>
      </c>
      <c r="D134" s="6">
        <v>324000</v>
      </c>
      <c r="E134" s="7">
        <v>986.74</v>
      </c>
      <c r="F134" s="8">
        <v>1.1000000000000001E-3</v>
      </c>
      <c r="G134" s="58"/>
    </row>
    <row r="135" spans="1:7" x14ac:dyDescent="0.25">
      <c r="A135" s="57" t="s">
        <v>1464</v>
      </c>
      <c r="B135" s="17" t="s">
        <v>1465</v>
      </c>
      <c r="C135" s="17" t="s">
        <v>1199</v>
      </c>
      <c r="D135" s="6">
        <v>138400</v>
      </c>
      <c r="E135" s="7">
        <v>944.65</v>
      </c>
      <c r="F135" s="8">
        <v>1E-3</v>
      </c>
      <c r="G135" s="58"/>
    </row>
    <row r="136" spans="1:7" x14ac:dyDescent="0.25">
      <c r="A136" s="57" t="s">
        <v>1466</v>
      </c>
      <c r="B136" s="17" t="s">
        <v>1467</v>
      </c>
      <c r="C136" s="17" t="s">
        <v>1238</v>
      </c>
      <c r="D136" s="6">
        <v>205000</v>
      </c>
      <c r="E136" s="7">
        <v>920.14</v>
      </c>
      <c r="F136" s="8">
        <v>1E-3</v>
      </c>
      <c r="G136" s="58"/>
    </row>
    <row r="137" spans="1:7" x14ac:dyDescent="0.25">
      <c r="A137" s="57" t="s">
        <v>1468</v>
      </c>
      <c r="B137" s="17" t="s">
        <v>1469</v>
      </c>
      <c r="C137" s="17" t="s">
        <v>1199</v>
      </c>
      <c r="D137" s="6">
        <v>523800</v>
      </c>
      <c r="E137" s="7">
        <v>918.75</v>
      </c>
      <c r="F137" s="8">
        <v>1E-3</v>
      </c>
      <c r="G137" s="58"/>
    </row>
    <row r="138" spans="1:7" x14ac:dyDescent="0.25">
      <c r="A138" s="57" t="s">
        <v>1470</v>
      </c>
      <c r="B138" s="17" t="s">
        <v>1471</v>
      </c>
      <c r="C138" s="17" t="s">
        <v>1326</v>
      </c>
      <c r="D138" s="6">
        <v>15750</v>
      </c>
      <c r="E138" s="7">
        <v>904.13</v>
      </c>
      <c r="F138" s="8">
        <v>1E-3</v>
      </c>
      <c r="G138" s="58"/>
    </row>
    <row r="139" spans="1:7" x14ac:dyDescent="0.25">
      <c r="A139" s="57" t="s">
        <v>1472</v>
      </c>
      <c r="B139" s="17" t="s">
        <v>1473</v>
      </c>
      <c r="C139" s="17" t="s">
        <v>1245</v>
      </c>
      <c r="D139" s="6">
        <v>51000</v>
      </c>
      <c r="E139" s="7">
        <v>859.1</v>
      </c>
      <c r="F139" s="8">
        <v>8.9999999999999998E-4</v>
      </c>
      <c r="G139" s="58"/>
    </row>
    <row r="140" spans="1:7" x14ac:dyDescent="0.25">
      <c r="A140" s="57" t="s">
        <v>1474</v>
      </c>
      <c r="B140" s="17" t="s">
        <v>1475</v>
      </c>
      <c r="C140" s="17" t="s">
        <v>1257</v>
      </c>
      <c r="D140" s="6">
        <v>322500</v>
      </c>
      <c r="E140" s="7">
        <v>851.88</v>
      </c>
      <c r="F140" s="8">
        <v>8.9999999999999998E-4</v>
      </c>
      <c r="G140" s="58"/>
    </row>
    <row r="141" spans="1:7" x14ac:dyDescent="0.25">
      <c r="A141" s="57" t="s">
        <v>1476</v>
      </c>
      <c r="B141" s="17" t="s">
        <v>1477</v>
      </c>
      <c r="C141" s="17" t="s">
        <v>1299</v>
      </c>
      <c r="D141" s="6">
        <v>316800</v>
      </c>
      <c r="E141" s="7">
        <v>847.44</v>
      </c>
      <c r="F141" s="8">
        <v>8.9999999999999998E-4</v>
      </c>
      <c r="G141" s="58"/>
    </row>
    <row r="142" spans="1:7" x14ac:dyDescent="0.25">
      <c r="A142" s="57" t="s">
        <v>1478</v>
      </c>
      <c r="B142" s="17" t="s">
        <v>1479</v>
      </c>
      <c r="C142" s="17" t="s">
        <v>1225</v>
      </c>
      <c r="D142" s="6">
        <v>16800</v>
      </c>
      <c r="E142" s="7">
        <v>829.65</v>
      </c>
      <c r="F142" s="8">
        <v>8.9999999999999998E-4</v>
      </c>
      <c r="G142" s="58"/>
    </row>
    <row r="143" spans="1:7" x14ac:dyDescent="0.25">
      <c r="A143" s="57" t="s">
        <v>1480</v>
      </c>
      <c r="B143" s="17" t="s">
        <v>1481</v>
      </c>
      <c r="C143" s="17" t="s">
        <v>1192</v>
      </c>
      <c r="D143" s="6">
        <v>209250</v>
      </c>
      <c r="E143" s="7">
        <v>824.86</v>
      </c>
      <c r="F143" s="8">
        <v>8.9999999999999998E-4</v>
      </c>
      <c r="G143" s="58"/>
    </row>
    <row r="144" spans="1:7" x14ac:dyDescent="0.25">
      <c r="A144" s="57" t="s">
        <v>1482</v>
      </c>
      <c r="B144" s="17" t="s">
        <v>1483</v>
      </c>
      <c r="C144" s="17" t="s">
        <v>1257</v>
      </c>
      <c r="D144" s="6">
        <v>51000</v>
      </c>
      <c r="E144" s="7">
        <v>824.57</v>
      </c>
      <c r="F144" s="8">
        <v>8.9999999999999998E-4</v>
      </c>
      <c r="G144" s="58"/>
    </row>
    <row r="145" spans="1:7" x14ac:dyDescent="0.25">
      <c r="A145" s="57" t="s">
        <v>1484</v>
      </c>
      <c r="B145" s="17" t="s">
        <v>1485</v>
      </c>
      <c r="C145" s="17" t="s">
        <v>1299</v>
      </c>
      <c r="D145" s="6">
        <v>59625</v>
      </c>
      <c r="E145" s="7">
        <v>813.4</v>
      </c>
      <c r="F145" s="8">
        <v>8.9999999999999998E-4</v>
      </c>
      <c r="G145" s="58"/>
    </row>
    <row r="146" spans="1:7" x14ac:dyDescent="0.25">
      <c r="A146" s="57" t="s">
        <v>1486</v>
      </c>
      <c r="B146" s="17" t="s">
        <v>1487</v>
      </c>
      <c r="C146" s="17" t="s">
        <v>1326</v>
      </c>
      <c r="D146" s="6">
        <v>25750</v>
      </c>
      <c r="E146" s="7">
        <v>776.29</v>
      </c>
      <c r="F146" s="8">
        <v>8.0000000000000004E-4</v>
      </c>
      <c r="G146" s="58"/>
    </row>
    <row r="147" spans="1:7" x14ac:dyDescent="0.25">
      <c r="A147" s="57" t="s">
        <v>1488</v>
      </c>
      <c r="B147" s="17" t="s">
        <v>1489</v>
      </c>
      <c r="C147" s="17" t="s">
        <v>1199</v>
      </c>
      <c r="D147" s="6">
        <v>45500</v>
      </c>
      <c r="E147" s="7">
        <v>747.95</v>
      </c>
      <c r="F147" s="8">
        <v>8.0000000000000004E-4</v>
      </c>
      <c r="G147" s="58"/>
    </row>
    <row r="148" spans="1:7" x14ac:dyDescent="0.25">
      <c r="A148" s="57" t="s">
        <v>1490</v>
      </c>
      <c r="B148" s="17" t="s">
        <v>1491</v>
      </c>
      <c r="C148" s="17" t="s">
        <v>1492</v>
      </c>
      <c r="D148" s="6">
        <v>142500</v>
      </c>
      <c r="E148" s="7">
        <v>745.49</v>
      </c>
      <c r="F148" s="8">
        <v>8.0000000000000004E-4</v>
      </c>
      <c r="G148" s="58"/>
    </row>
    <row r="149" spans="1:7" x14ac:dyDescent="0.25">
      <c r="A149" s="57" t="s">
        <v>1493</v>
      </c>
      <c r="B149" s="17" t="s">
        <v>1494</v>
      </c>
      <c r="C149" s="17" t="s">
        <v>1199</v>
      </c>
      <c r="D149" s="6">
        <v>92625</v>
      </c>
      <c r="E149" s="7">
        <v>697.42</v>
      </c>
      <c r="F149" s="8">
        <v>8.0000000000000004E-4</v>
      </c>
      <c r="G149" s="58"/>
    </row>
    <row r="150" spans="1:7" x14ac:dyDescent="0.25">
      <c r="A150" s="57" t="s">
        <v>1495</v>
      </c>
      <c r="B150" s="17" t="s">
        <v>1496</v>
      </c>
      <c r="C150" s="17" t="s">
        <v>1257</v>
      </c>
      <c r="D150" s="6">
        <v>40600</v>
      </c>
      <c r="E150" s="7">
        <v>657.94</v>
      </c>
      <c r="F150" s="8">
        <v>6.9999999999999999E-4</v>
      </c>
      <c r="G150" s="58"/>
    </row>
    <row r="151" spans="1:7" x14ac:dyDescent="0.25">
      <c r="A151" s="57" t="s">
        <v>1497</v>
      </c>
      <c r="B151" s="17" t="s">
        <v>1498</v>
      </c>
      <c r="C151" s="17" t="s">
        <v>1363</v>
      </c>
      <c r="D151" s="6">
        <v>180500</v>
      </c>
      <c r="E151" s="7">
        <v>617.30999999999995</v>
      </c>
      <c r="F151" s="8">
        <v>6.9999999999999999E-4</v>
      </c>
      <c r="G151" s="58"/>
    </row>
    <row r="152" spans="1:7" x14ac:dyDescent="0.25">
      <c r="A152" s="57" t="s">
        <v>1499</v>
      </c>
      <c r="B152" s="17" t="s">
        <v>1500</v>
      </c>
      <c r="C152" s="17" t="s">
        <v>1273</v>
      </c>
      <c r="D152" s="6">
        <v>111250</v>
      </c>
      <c r="E152" s="7">
        <v>605.48</v>
      </c>
      <c r="F152" s="8">
        <v>6.9999999999999999E-4</v>
      </c>
      <c r="G152" s="58"/>
    </row>
    <row r="153" spans="1:7" x14ac:dyDescent="0.25">
      <c r="A153" s="57" t="s">
        <v>1501</v>
      </c>
      <c r="B153" s="17" t="s">
        <v>1502</v>
      </c>
      <c r="C153" s="17" t="s">
        <v>1363</v>
      </c>
      <c r="D153" s="6">
        <v>56000</v>
      </c>
      <c r="E153" s="7">
        <v>602.03</v>
      </c>
      <c r="F153" s="8">
        <v>6.9999999999999999E-4</v>
      </c>
      <c r="G153" s="58"/>
    </row>
    <row r="154" spans="1:7" x14ac:dyDescent="0.25">
      <c r="A154" s="57" t="s">
        <v>1503</v>
      </c>
      <c r="B154" s="17" t="s">
        <v>1504</v>
      </c>
      <c r="C154" s="17" t="s">
        <v>1257</v>
      </c>
      <c r="D154" s="6">
        <v>55800</v>
      </c>
      <c r="E154" s="7">
        <v>562.1</v>
      </c>
      <c r="F154" s="8">
        <v>5.9999999999999995E-4</v>
      </c>
      <c r="G154" s="58"/>
    </row>
    <row r="155" spans="1:7" x14ac:dyDescent="0.25">
      <c r="A155" s="57" t="s">
        <v>1505</v>
      </c>
      <c r="B155" s="17" t="s">
        <v>1506</v>
      </c>
      <c r="C155" s="17" t="s">
        <v>1238</v>
      </c>
      <c r="D155" s="6">
        <v>84000</v>
      </c>
      <c r="E155" s="7">
        <v>496.57</v>
      </c>
      <c r="F155" s="8">
        <v>5.0000000000000001E-4</v>
      </c>
      <c r="G155" s="58"/>
    </row>
    <row r="156" spans="1:7" x14ac:dyDescent="0.25">
      <c r="A156" s="57" t="s">
        <v>1507</v>
      </c>
      <c r="B156" s="17" t="s">
        <v>1508</v>
      </c>
      <c r="C156" s="17" t="s">
        <v>1177</v>
      </c>
      <c r="D156" s="6">
        <v>300000</v>
      </c>
      <c r="E156" s="7">
        <v>405.45</v>
      </c>
      <c r="F156" s="8">
        <v>4.0000000000000002E-4</v>
      </c>
      <c r="G156" s="58"/>
    </row>
    <row r="157" spans="1:7" x14ac:dyDescent="0.25">
      <c r="A157" s="57" t="s">
        <v>1509</v>
      </c>
      <c r="B157" s="17" t="s">
        <v>1510</v>
      </c>
      <c r="C157" s="17" t="s">
        <v>1511</v>
      </c>
      <c r="D157" s="6">
        <v>15200</v>
      </c>
      <c r="E157" s="7">
        <v>398.6</v>
      </c>
      <c r="F157" s="8">
        <v>4.0000000000000002E-4</v>
      </c>
      <c r="G157" s="58"/>
    </row>
    <row r="158" spans="1:7" x14ac:dyDescent="0.25">
      <c r="A158" s="57" t="s">
        <v>1512</v>
      </c>
      <c r="B158" s="17" t="s">
        <v>1513</v>
      </c>
      <c r="C158" s="17" t="s">
        <v>1177</v>
      </c>
      <c r="D158" s="6">
        <v>487500</v>
      </c>
      <c r="E158" s="7">
        <v>367.58</v>
      </c>
      <c r="F158" s="8">
        <v>4.0000000000000002E-4</v>
      </c>
      <c r="G158" s="58"/>
    </row>
    <row r="159" spans="1:7" x14ac:dyDescent="0.25">
      <c r="A159" s="57" t="s">
        <v>1514</v>
      </c>
      <c r="B159" s="17" t="s">
        <v>1515</v>
      </c>
      <c r="C159" s="17" t="s">
        <v>1225</v>
      </c>
      <c r="D159" s="6">
        <v>21000</v>
      </c>
      <c r="E159" s="7">
        <v>324.14999999999998</v>
      </c>
      <c r="F159" s="8">
        <v>4.0000000000000002E-4</v>
      </c>
      <c r="G159" s="58"/>
    </row>
    <row r="160" spans="1:7" x14ac:dyDescent="0.25">
      <c r="A160" s="57" t="s">
        <v>1516</v>
      </c>
      <c r="B160" s="17" t="s">
        <v>1517</v>
      </c>
      <c r="C160" s="17" t="s">
        <v>1205</v>
      </c>
      <c r="D160" s="6">
        <v>37500</v>
      </c>
      <c r="E160" s="7">
        <v>318.43</v>
      </c>
      <c r="F160" s="8">
        <v>2.9999999999999997E-4</v>
      </c>
      <c r="G160" s="58"/>
    </row>
    <row r="161" spans="1:7" x14ac:dyDescent="0.25">
      <c r="A161" s="57" t="s">
        <v>1518</v>
      </c>
      <c r="B161" s="17" t="s">
        <v>1519</v>
      </c>
      <c r="C161" s="17" t="s">
        <v>1299</v>
      </c>
      <c r="D161" s="6">
        <v>10600</v>
      </c>
      <c r="E161" s="7">
        <v>301.76</v>
      </c>
      <c r="F161" s="8">
        <v>2.9999999999999997E-4</v>
      </c>
      <c r="G161" s="58"/>
    </row>
    <row r="162" spans="1:7" x14ac:dyDescent="0.25">
      <c r="A162" s="57" t="s">
        <v>1520</v>
      </c>
      <c r="B162" s="17" t="s">
        <v>1521</v>
      </c>
      <c r="C162" s="17" t="s">
        <v>1393</v>
      </c>
      <c r="D162" s="6">
        <v>12825</v>
      </c>
      <c r="E162" s="7">
        <v>294.99</v>
      </c>
      <c r="F162" s="8">
        <v>2.9999999999999997E-4</v>
      </c>
      <c r="G162" s="58"/>
    </row>
    <row r="163" spans="1:7" x14ac:dyDescent="0.25">
      <c r="A163" s="57" t="s">
        <v>1522</v>
      </c>
      <c r="B163" s="17" t="s">
        <v>1523</v>
      </c>
      <c r="C163" s="17" t="s">
        <v>1290</v>
      </c>
      <c r="D163" s="6">
        <v>57600</v>
      </c>
      <c r="E163" s="7">
        <v>286.39</v>
      </c>
      <c r="F163" s="8">
        <v>2.9999999999999997E-4</v>
      </c>
      <c r="G163" s="58"/>
    </row>
    <row r="164" spans="1:7" x14ac:dyDescent="0.25">
      <c r="A164" s="57" t="s">
        <v>1524</v>
      </c>
      <c r="B164" s="17" t="s">
        <v>1525</v>
      </c>
      <c r="C164" s="17" t="s">
        <v>1296</v>
      </c>
      <c r="D164" s="6">
        <v>40000</v>
      </c>
      <c r="E164" s="7">
        <v>281.02</v>
      </c>
      <c r="F164" s="8">
        <v>2.9999999999999997E-4</v>
      </c>
      <c r="G164" s="58"/>
    </row>
    <row r="165" spans="1:7" x14ac:dyDescent="0.25">
      <c r="A165" s="57" t="s">
        <v>1526</v>
      </c>
      <c r="B165" s="17" t="s">
        <v>1527</v>
      </c>
      <c r="C165" s="17" t="s">
        <v>1290</v>
      </c>
      <c r="D165" s="6">
        <v>76800</v>
      </c>
      <c r="E165" s="7">
        <v>277.98</v>
      </c>
      <c r="F165" s="8">
        <v>2.9999999999999997E-4</v>
      </c>
      <c r="G165" s="58"/>
    </row>
    <row r="166" spans="1:7" x14ac:dyDescent="0.25">
      <c r="A166" s="57" t="s">
        <v>1528</v>
      </c>
      <c r="B166" s="17" t="s">
        <v>1529</v>
      </c>
      <c r="C166" s="17" t="s">
        <v>1393</v>
      </c>
      <c r="D166" s="6">
        <v>17500</v>
      </c>
      <c r="E166" s="7">
        <v>258.27</v>
      </c>
      <c r="F166" s="8">
        <v>2.9999999999999997E-4</v>
      </c>
      <c r="G166" s="58"/>
    </row>
    <row r="167" spans="1:7" x14ac:dyDescent="0.25">
      <c r="A167" s="57" t="s">
        <v>1530</v>
      </c>
      <c r="B167" s="17" t="s">
        <v>1531</v>
      </c>
      <c r="C167" s="17" t="s">
        <v>1299</v>
      </c>
      <c r="D167" s="6">
        <v>15000</v>
      </c>
      <c r="E167" s="7">
        <v>227.25</v>
      </c>
      <c r="F167" s="8">
        <v>2.0000000000000001E-4</v>
      </c>
      <c r="G167" s="58"/>
    </row>
    <row r="168" spans="1:7" x14ac:dyDescent="0.25">
      <c r="A168" s="57" t="s">
        <v>1532</v>
      </c>
      <c r="B168" s="17" t="s">
        <v>1533</v>
      </c>
      <c r="C168" s="17" t="s">
        <v>1254</v>
      </c>
      <c r="D168" s="6">
        <v>18500</v>
      </c>
      <c r="E168" s="7">
        <v>208.98</v>
      </c>
      <c r="F168" s="8">
        <v>2.0000000000000001E-4</v>
      </c>
      <c r="G168" s="58"/>
    </row>
    <row r="169" spans="1:7" x14ac:dyDescent="0.25">
      <c r="A169" s="57" t="s">
        <v>1534</v>
      </c>
      <c r="B169" s="17" t="s">
        <v>1535</v>
      </c>
      <c r="C169" s="17" t="s">
        <v>1492</v>
      </c>
      <c r="D169" s="6">
        <v>15500</v>
      </c>
      <c r="E169" s="7">
        <v>194.03</v>
      </c>
      <c r="F169" s="8">
        <v>2.0000000000000001E-4</v>
      </c>
      <c r="G169" s="58"/>
    </row>
    <row r="170" spans="1:7" x14ac:dyDescent="0.25">
      <c r="A170" s="57" t="s">
        <v>1536</v>
      </c>
      <c r="B170" s="17" t="s">
        <v>1537</v>
      </c>
      <c r="C170" s="17" t="s">
        <v>1257</v>
      </c>
      <c r="D170" s="6">
        <v>7000</v>
      </c>
      <c r="E170" s="7">
        <v>182.04</v>
      </c>
      <c r="F170" s="8">
        <v>2.0000000000000001E-4</v>
      </c>
      <c r="G170" s="58"/>
    </row>
    <row r="171" spans="1:7" x14ac:dyDescent="0.25">
      <c r="A171" s="57" t="s">
        <v>1538</v>
      </c>
      <c r="B171" s="17" t="s">
        <v>1539</v>
      </c>
      <c r="C171" s="17" t="s">
        <v>1363</v>
      </c>
      <c r="D171" s="6">
        <v>4000</v>
      </c>
      <c r="E171" s="7">
        <v>154.69999999999999</v>
      </c>
      <c r="F171" s="8">
        <v>2.0000000000000001E-4</v>
      </c>
      <c r="G171" s="58"/>
    </row>
    <row r="172" spans="1:7" x14ac:dyDescent="0.25">
      <c r="A172" s="57" t="s">
        <v>1540</v>
      </c>
      <c r="B172" s="17" t="s">
        <v>1541</v>
      </c>
      <c r="C172" s="17" t="s">
        <v>1403</v>
      </c>
      <c r="D172" s="6">
        <v>13300</v>
      </c>
      <c r="E172" s="7">
        <v>150.86000000000001</v>
      </c>
      <c r="F172" s="8">
        <v>2.0000000000000001E-4</v>
      </c>
      <c r="G172" s="58"/>
    </row>
    <row r="173" spans="1:7" x14ac:dyDescent="0.25">
      <c r="A173" s="57" t="s">
        <v>1542</v>
      </c>
      <c r="B173" s="17" t="s">
        <v>1543</v>
      </c>
      <c r="C173" s="17" t="s">
        <v>1257</v>
      </c>
      <c r="D173" s="6">
        <v>2125</v>
      </c>
      <c r="E173" s="7">
        <v>130.86000000000001</v>
      </c>
      <c r="F173" s="8">
        <v>1E-4</v>
      </c>
      <c r="G173" s="58"/>
    </row>
    <row r="174" spans="1:7" x14ac:dyDescent="0.25">
      <c r="A174" s="57" t="s">
        <v>1544</v>
      </c>
      <c r="B174" s="17" t="s">
        <v>1545</v>
      </c>
      <c r="C174" s="17" t="s">
        <v>1302</v>
      </c>
      <c r="D174" s="6">
        <v>4800</v>
      </c>
      <c r="E174" s="7">
        <v>126.98</v>
      </c>
      <c r="F174" s="8">
        <v>1E-4</v>
      </c>
      <c r="G174" s="58"/>
    </row>
    <row r="175" spans="1:7" x14ac:dyDescent="0.25">
      <c r="A175" s="57" t="s">
        <v>1546</v>
      </c>
      <c r="B175" s="17" t="s">
        <v>1547</v>
      </c>
      <c r="C175" s="17" t="s">
        <v>1548</v>
      </c>
      <c r="D175" s="6">
        <v>240</v>
      </c>
      <c r="E175" s="7">
        <v>82.68</v>
      </c>
      <c r="F175" s="8">
        <v>1E-4</v>
      </c>
      <c r="G175" s="58"/>
    </row>
    <row r="176" spans="1:7" x14ac:dyDescent="0.25">
      <c r="A176" s="57" t="s">
        <v>1549</v>
      </c>
      <c r="B176" s="17" t="s">
        <v>1550</v>
      </c>
      <c r="C176" s="17" t="s">
        <v>1302</v>
      </c>
      <c r="D176" s="6">
        <v>900</v>
      </c>
      <c r="E176" s="7">
        <v>50.33</v>
      </c>
      <c r="F176" s="8">
        <v>1E-4</v>
      </c>
      <c r="G176" s="58"/>
    </row>
    <row r="177" spans="1:7" x14ac:dyDescent="0.25">
      <c r="A177" s="59" t="s">
        <v>129</v>
      </c>
      <c r="B177" s="18"/>
      <c r="C177" s="18"/>
      <c r="D177" s="9"/>
      <c r="E177" s="20">
        <v>699266.73</v>
      </c>
      <c r="F177" s="21">
        <v>0.76239999999999997</v>
      </c>
      <c r="G177" s="60"/>
    </row>
    <row r="178" spans="1:7" x14ac:dyDescent="0.25">
      <c r="A178" s="59" t="s">
        <v>1551</v>
      </c>
      <c r="B178" s="17"/>
      <c r="C178" s="17"/>
      <c r="D178" s="6"/>
      <c r="E178" s="7"/>
      <c r="F178" s="8"/>
      <c r="G178" s="58"/>
    </row>
    <row r="179" spans="1:7" x14ac:dyDescent="0.25">
      <c r="A179" s="59" t="s">
        <v>129</v>
      </c>
      <c r="B179" s="17"/>
      <c r="C179" s="17"/>
      <c r="D179" s="6"/>
      <c r="E179" s="22" t="s">
        <v>123</v>
      </c>
      <c r="F179" s="23" t="s">
        <v>123</v>
      </c>
      <c r="G179" s="58"/>
    </row>
    <row r="180" spans="1:7" x14ac:dyDescent="0.25">
      <c r="A180" s="61" t="s">
        <v>165</v>
      </c>
      <c r="B180" s="40"/>
      <c r="C180" s="40"/>
      <c r="D180" s="41"/>
      <c r="E180" s="14">
        <v>699266.73</v>
      </c>
      <c r="F180" s="15">
        <v>0.76239999999999997</v>
      </c>
      <c r="G180" s="60"/>
    </row>
    <row r="181" spans="1:7" x14ac:dyDescent="0.25">
      <c r="A181" s="57"/>
      <c r="B181" s="17"/>
      <c r="C181" s="17"/>
      <c r="D181" s="6"/>
      <c r="E181" s="7"/>
      <c r="F181" s="8"/>
      <c r="G181" s="58"/>
    </row>
    <row r="182" spans="1:7" x14ac:dyDescent="0.25">
      <c r="A182" s="59" t="s">
        <v>1552</v>
      </c>
      <c r="B182" s="17"/>
      <c r="C182" s="17"/>
      <c r="D182" s="6"/>
      <c r="E182" s="7"/>
      <c r="F182" s="8"/>
      <c r="G182" s="58"/>
    </row>
    <row r="183" spans="1:7" x14ac:dyDescent="0.25">
      <c r="A183" s="59" t="s">
        <v>1553</v>
      </c>
      <c r="B183" s="17"/>
      <c r="C183" s="17"/>
      <c r="D183" s="6"/>
      <c r="E183" s="7"/>
      <c r="F183" s="8"/>
      <c r="G183" s="58"/>
    </row>
    <row r="184" spans="1:7" x14ac:dyDescent="0.25">
      <c r="A184" s="57" t="s">
        <v>1554</v>
      </c>
      <c r="B184" s="17"/>
      <c r="C184" s="17"/>
      <c r="D184" s="24">
        <v>-900</v>
      </c>
      <c r="E184" s="11">
        <v>-50.58</v>
      </c>
      <c r="F184" s="12">
        <v>-5.5000000000000002E-5</v>
      </c>
      <c r="G184" s="58"/>
    </row>
    <row r="185" spans="1:7" x14ac:dyDescent="0.25">
      <c r="A185" s="57" t="s">
        <v>1555</v>
      </c>
      <c r="B185" s="17"/>
      <c r="C185" s="17"/>
      <c r="D185" s="24">
        <v>-240</v>
      </c>
      <c r="E185" s="11">
        <v>-82.97</v>
      </c>
      <c r="F185" s="12">
        <v>-9.0000000000000006E-5</v>
      </c>
      <c r="G185" s="58"/>
    </row>
    <row r="186" spans="1:7" x14ac:dyDescent="0.25">
      <c r="A186" s="57" t="s">
        <v>1556</v>
      </c>
      <c r="B186" s="17"/>
      <c r="C186" s="17"/>
      <c r="D186" s="24">
        <v>-4800</v>
      </c>
      <c r="E186" s="11">
        <v>-127.84</v>
      </c>
      <c r="F186" s="12">
        <v>-1.3899999999999999E-4</v>
      </c>
      <c r="G186" s="58"/>
    </row>
    <row r="187" spans="1:7" x14ac:dyDescent="0.25">
      <c r="A187" s="57" t="s">
        <v>1557</v>
      </c>
      <c r="B187" s="17"/>
      <c r="C187" s="17"/>
      <c r="D187" s="24">
        <v>-2125</v>
      </c>
      <c r="E187" s="11">
        <v>-131.86000000000001</v>
      </c>
      <c r="F187" s="12">
        <v>-1.4300000000000001E-4</v>
      </c>
      <c r="G187" s="58"/>
    </row>
    <row r="188" spans="1:7" x14ac:dyDescent="0.25">
      <c r="A188" s="57" t="s">
        <v>1558</v>
      </c>
      <c r="B188" s="17"/>
      <c r="C188" s="17"/>
      <c r="D188" s="24">
        <v>-13300</v>
      </c>
      <c r="E188" s="11">
        <v>-151.47999999999999</v>
      </c>
      <c r="F188" s="12">
        <v>-1.65E-4</v>
      </c>
      <c r="G188" s="58"/>
    </row>
    <row r="189" spans="1:7" x14ac:dyDescent="0.25">
      <c r="A189" s="57" t="s">
        <v>1559</v>
      </c>
      <c r="B189" s="17"/>
      <c r="C189" s="17"/>
      <c r="D189" s="24">
        <v>-4000</v>
      </c>
      <c r="E189" s="11">
        <v>-155.37</v>
      </c>
      <c r="F189" s="12">
        <v>-1.6899999999999999E-4</v>
      </c>
      <c r="G189" s="58"/>
    </row>
    <row r="190" spans="1:7" x14ac:dyDescent="0.25">
      <c r="A190" s="57" t="s">
        <v>1560</v>
      </c>
      <c r="B190" s="17"/>
      <c r="C190" s="17"/>
      <c r="D190" s="24">
        <v>-7000</v>
      </c>
      <c r="E190" s="11">
        <v>-183.4</v>
      </c>
      <c r="F190" s="12">
        <v>-2.0000000000000001E-4</v>
      </c>
      <c r="G190" s="58"/>
    </row>
    <row r="191" spans="1:7" x14ac:dyDescent="0.25">
      <c r="A191" s="57" t="s">
        <v>1561</v>
      </c>
      <c r="B191" s="17"/>
      <c r="C191" s="17"/>
      <c r="D191" s="24">
        <v>-15500</v>
      </c>
      <c r="E191" s="11">
        <v>-194.74</v>
      </c>
      <c r="F191" s="12">
        <v>-2.12E-4</v>
      </c>
      <c r="G191" s="58"/>
    </row>
    <row r="192" spans="1:7" x14ac:dyDescent="0.25">
      <c r="A192" s="57" t="s">
        <v>1562</v>
      </c>
      <c r="B192" s="17"/>
      <c r="C192" s="17"/>
      <c r="D192" s="24">
        <v>-18500</v>
      </c>
      <c r="E192" s="11">
        <v>-210.22</v>
      </c>
      <c r="F192" s="12">
        <v>-2.2900000000000001E-4</v>
      </c>
      <c r="G192" s="58"/>
    </row>
    <row r="193" spans="1:7" x14ac:dyDescent="0.25">
      <c r="A193" s="57" t="s">
        <v>1563</v>
      </c>
      <c r="B193" s="17"/>
      <c r="C193" s="17"/>
      <c r="D193" s="24">
        <v>-15000</v>
      </c>
      <c r="E193" s="11">
        <v>-228.75</v>
      </c>
      <c r="F193" s="12">
        <v>-2.4899999999999998E-4</v>
      </c>
      <c r="G193" s="58"/>
    </row>
    <row r="194" spans="1:7" x14ac:dyDescent="0.25">
      <c r="A194" s="57" t="s">
        <v>1564</v>
      </c>
      <c r="B194" s="17"/>
      <c r="C194" s="17"/>
      <c r="D194" s="24">
        <v>-17500</v>
      </c>
      <c r="E194" s="11">
        <v>-259.44</v>
      </c>
      <c r="F194" s="12">
        <v>-2.8299999999999999E-4</v>
      </c>
      <c r="G194" s="58"/>
    </row>
    <row r="195" spans="1:7" x14ac:dyDescent="0.25">
      <c r="A195" s="57" t="s">
        <v>1565</v>
      </c>
      <c r="B195" s="17"/>
      <c r="C195" s="17"/>
      <c r="D195" s="24">
        <v>-76800</v>
      </c>
      <c r="E195" s="11">
        <v>-280.63</v>
      </c>
      <c r="F195" s="12">
        <v>-3.0600000000000001E-4</v>
      </c>
      <c r="G195" s="58"/>
    </row>
    <row r="196" spans="1:7" x14ac:dyDescent="0.25">
      <c r="A196" s="57" t="s">
        <v>1566</v>
      </c>
      <c r="B196" s="17"/>
      <c r="C196" s="17"/>
      <c r="D196" s="24">
        <v>-40000</v>
      </c>
      <c r="E196" s="11">
        <v>-282.77999999999997</v>
      </c>
      <c r="F196" s="12">
        <v>-3.0800000000000001E-4</v>
      </c>
      <c r="G196" s="58"/>
    </row>
    <row r="197" spans="1:7" x14ac:dyDescent="0.25">
      <c r="A197" s="57" t="s">
        <v>1567</v>
      </c>
      <c r="B197" s="17"/>
      <c r="C197" s="17"/>
      <c r="D197" s="24">
        <v>-57600</v>
      </c>
      <c r="E197" s="11">
        <v>-287.94</v>
      </c>
      <c r="F197" s="12">
        <v>-3.1399999999999999E-4</v>
      </c>
      <c r="G197" s="58"/>
    </row>
    <row r="198" spans="1:7" x14ac:dyDescent="0.25">
      <c r="A198" s="57" t="s">
        <v>1568</v>
      </c>
      <c r="B198" s="17"/>
      <c r="C198" s="17"/>
      <c r="D198" s="24">
        <v>-12825</v>
      </c>
      <c r="E198" s="11">
        <v>-296.67</v>
      </c>
      <c r="F198" s="12">
        <v>-3.2299999999999999E-4</v>
      </c>
      <c r="G198" s="58"/>
    </row>
    <row r="199" spans="1:7" x14ac:dyDescent="0.25">
      <c r="A199" s="57" t="s">
        <v>1569</v>
      </c>
      <c r="B199" s="17"/>
      <c r="C199" s="17"/>
      <c r="D199" s="24">
        <v>-10600</v>
      </c>
      <c r="E199" s="11">
        <v>-303.92</v>
      </c>
      <c r="F199" s="12">
        <v>-3.3100000000000002E-4</v>
      </c>
      <c r="G199" s="58"/>
    </row>
    <row r="200" spans="1:7" x14ac:dyDescent="0.25">
      <c r="A200" s="57" t="s">
        <v>1570</v>
      </c>
      <c r="B200" s="17"/>
      <c r="C200" s="17"/>
      <c r="D200" s="24">
        <v>-37500</v>
      </c>
      <c r="E200" s="11">
        <v>-319.95</v>
      </c>
      <c r="F200" s="12">
        <v>-3.4900000000000003E-4</v>
      </c>
      <c r="G200" s="58"/>
    </row>
    <row r="201" spans="1:7" x14ac:dyDescent="0.25">
      <c r="A201" s="57" t="s">
        <v>1571</v>
      </c>
      <c r="B201" s="17"/>
      <c r="C201" s="17"/>
      <c r="D201" s="24">
        <v>-21000</v>
      </c>
      <c r="E201" s="11">
        <v>-326.87</v>
      </c>
      <c r="F201" s="12">
        <v>-3.5599999999999998E-4</v>
      </c>
      <c r="G201" s="58"/>
    </row>
    <row r="202" spans="1:7" x14ac:dyDescent="0.25">
      <c r="A202" s="57" t="s">
        <v>1572</v>
      </c>
      <c r="B202" s="17"/>
      <c r="C202" s="17"/>
      <c r="D202" s="24">
        <v>-487500</v>
      </c>
      <c r="E202" s="11">
        <v>-370.74</v>
      </c>
      <c r="F202" s="12">
        <v>-4.0400000000000001E-4</v>
      </c>
      <c r="G202" s="58"/>
    </row>
    <row r="203" spans="1:7" x14ac:dyDescent="0.25">
      <c r="A203" s="57" t="s">
        <v>1573</v>
      </c>
      <c r="B203" s="17"/>
      <c r="C203" s="17"/>
      <c r="D203" s="24">
        <v>-15200</v>
      </c>
      <c r="E203" s="11">
        <v>-399.97</v>
      </c>
      <c r="F203" s="12">
        <v>-4.3600000000000003E-4</v>
      </c>
      <c r="G203" s="58"/>
    </row>
    <row r="204" spans="1:7" x14ac:dyDescent="0.25">
      <c r="A204" s="57" t="s">
        <v>1574</v>
      </c>
      <c r="B204" s="17"/>
      <c r="C204" s="17"/>
      <c r="D204" s="24">
        <v>-300000</v>
      </c>
      <c r="E204" s="11">
        <v>-408.3</v>
      </c>
      <c r="F204" s="12">
        <v>-4.4499999999999997E-4</v>
      </c>
      <c r="G204" s="58"/>
    </row>
    <row r="205" spans="1:7" x14ac:dyDescent="0.25">
      <c r="A205" s="57" t="s">
        <v>1575</v>
      </c>
      <c r="B205" s="17"/>
      <c r="C205" s="17"/>
      <c r="D205" s="24">
        <v>-84000</v>
      </c>
      <c r="E205" s="11">
        <v>-499.09</v>
      </c>
      <c r="F205" s="12">
        <v>-5.44E-4</v>
      </c>
      <c r="G205" s="58"/>
    </row>
    <row r="206" spans="1:7" x14ac:dyDescent="0.25">
      <c r="A206" s="57" t="s">
        <v>1576</v>
      </c>
      <c r="B206" s="17"/>
      <c r="C206" s="17"/>
      <c r="D206" s="24">
        <v>-55800</v>
      </c>
      <c r="E206" s="11">
        <v>-567.23</v>
      </c>
      <c r="F206" s="12">
        <v>-6.1799999999999995E-4</v>
      </c>
      <c r="G206" s="58"/>
    </row>
    <row r="207" spans="1:7" x14ac:dyDescent="0.25">
      <c r="A207" s="57" t="s">
        <v>1577</v>
      </c>
      <c r="B207" s="17"/>
      <c r="C207" s="17"/>
      <c r="D207" s="24">
        <v>-56000</v>
      </c>
      <c r="E207" s="11">
        <v>-607.32000000000005</v>
      </c>
      <c r="F207" s="12">
        <v>-6.6200000000000005E-4</v>
      </c>
      <c r="G207" s="58"/>
    </row>
    <row r="208" spans="1:7" x14ac:dyDescent="0.25">
      <c r="A208" s="57" t="s">
        <v>1578</v>
      </c>
      <c r="B208" s="17"/>
      <c r="C208" s="17"/>
      <c r="D208" s="24">
        <v>-111250</v>
      </c>
      <c r="E208" s="11">
        <v>-609.48</v>
      </c>
      <c r="F208" s="12">
        <v>-6.6399999999999999E-4</v>
      </c>
      <c r="G208" s="58"/>
    </row>
    <row r="209" spans="1:7" x14ac:dyDescent="0.25">
      <c r="A209" s="57" t="s">
        <v>1579</v>
      </c>
      <c r="B209" s="17"/>
      <c r="C209" s="17"/>
      <c r="D209" s="24">
        <v>-180500</v>
      </c>
      <c r="E209" s="11">
        <v>-623.09</v>
      </c>
      <c r="F209" s="12">
        <v>-6.7900000000000002E-4</v>
      </c>
      <c r="G209" s="58"/>
    </row>
    <row r="210" spans="1:7" x14ac:dyDescent="0.25">
      <c r="A210" s="57" t="s">
        <v>1580</v>
      </c>
      <c r="B210" s="17"/>
      <c r="C210" s="17"/>
      <c r="D210" s="24">
        <v>-40600</v>
      </c>
      <c r="E210" s="11">
        <v>-662.98</v>
      </c>
      <c r="F210" s="12">
        <v>-7.2300000000000001E-4</v>
      </c>
      <c r="G210" s="58"/>
    </row>
    <row r="211" spans="1:7" x14ac:dyDescent="0.25">
      <c r="A211" s="57" t="s">
        <v>1581</v>
      </c>
      <c r="B211" s="17"/>
      <c r="C211" s="17"/>
      <c r="D211" s="24">
        <v>-92625</v>
      </c>
      <c r="E211" s="11">
        <v>-701.4</v>
      </c>
      <c r="F211" s="12">
        <v>-7.6499999999999995E-4</v>
      </c>
      <c r="G211" s="58"/>
    </row>
    <row r="212" spans="1:7" x14ac:dyDescent="0.25">
      <c r="A212" s="57" t="s">
        <v>1582</v>
      </c>
      <c r="B212" s="17"/>
      <c r="C212" s="17"/>
      <c r="D212" s="24">
        <v>-142500</v>
      </c>
      <c r="E212" s="11">
        <v>-751.62</v>
      </c>
      <c r="F212" s="12">
        <v>-8.1899999999999996E-4</v>
      </c>
      <c r="G212" s="58"/>
    </row>
    <row r="213" spans="1:7" x14ac:dyDescent="0.25">
      <c r="A213" s="57" t="s">
        <v>1583</v>
      </c>
      <c r="B213" s="17"/>
      <c r="C213" s="17"/>
      <c r="D213" s="24">
        <v>-45500</v>
      </c>
      <c r="E213" s="11">
        <v>-754.48</v>
      </c>
      <c r="F213" s="12">
        <v>-8.2299999999999995E-4</v>
      </c>
      <c r="G213" s="58"/>
    </row>
    <row r="214" spans="1:7" x14ac:dyDescent="0.25">
      <c r="A214" s="57" t="s">
        <v>1584</v>
      </c>
      <c r="B214" s="17"/>
      <c r="C214" s="17"/>
      <c r="D214" s="24">
        <v>-25750</v>
      </c>
      <c r="E214" s="11">
        <v>-779.66</v>
      </c>
      <c r="F214" s="12">
        <v>-8.4999999999999995E-4</v>
      </c>
      <c r="G214" s="58"/>
    </row>
    <row r="215" spans="1:7" x14ac:dyDescent="0.25">
      <c r="A215" s="57" t="s">
        <v>1585</v>
      </c>
      <c r="B215" s="17"/>
      <c r="C215" s="17"/>
      <c r="D215" s="24">
        <v>-59625</v>
      </c>
      <c r="E215" s="11">
        <v>-819.61</v>
      </c>
      <c r="F215" s="12">
        <v>-8.9400000000000005E-4</v>
      </c>
      <c r="G215" s="58"/>
    </row>
    <row r="216" spans="1:7" x14ac:dyDescent="0.25">
      <c r="A216" s="57" t="s">
        <v>1586</v>
      </c>
      <c r="B216" s="17"/>
      <c r="C216" s="17"/>
      <c r="D216" s="24">
        <v>-51000</v>
      </c>
      <c r="E216" s="11">
        <v>-827.99</v>
      </c>
      <c r="F216" s="12">
        <v>-9.0300000000000005E-4</v>
      </c>
      <c r="G216" s="58"/>
    </row>
    <row r="217" spans="1:7" x14ac:dyDescent="0.25">
      <c r="A217" s="57" t="s">
        <v>1587</v>
      </c>
      <c r="B217" s="17"/>
      <c r="C217" s="17"/>
      <c r="D217" s="24">
        <v>-209250</v>
      </c>
      <c r="E217" s="11">
        <v>-831.35</v>
      </c>
      <c r="F217" s="12">
        <v>-9.0600000000000001E-4</v>
      </c>
      <c r="G217" s="58"/>
    </row>
    <row r="218" spans="1:7" x14ac:dyDescent="0.25">
      <c r="A218" s="57" t="s">
        <v>1588</v>
      </c>
      <c r="B218" s="17"/>
      <c r="C218" s="17"/>
      <c r="D218" s="24">
        <v>-16800</v>
      </c>
      <c r="E218" s="11">
        <v>-836.75</v>
      </c>
      <c r="F218" s="12">
        <v>-9.1200000000000005E-4</v>
      </c>
      <c r="G218" s="58"/>
    </row>
    <row r="219" spans="1:7" x14ac:dyDescent="0.25">
      <c r="A219" s="57" t="s">
        <v>1589</v>
      </c>
      <c r="B219" s="17"/>
      <c r="C219" s="17"/>
      <c r="D219" s="24">
        <v>-316800</v>
      </c>
      <c r="E219" s="11">
        <v>-852.35</v>
      </c>
      <c r="F219" s="12">
        <v>-9.2900000000000003E-4</v>
      </c>
      <c r="G219" s="58"/>
    </row>
    <row r="220" spans="1:7" x14ac:dyDescent="0.25">
      <c r="A220" s="57" t="s">
        <v>1590</v>
      </c>
      <c r="B220" s="17"/>
      <c r="C220" s="17"/>
      <c r="D220" s="24">
        <v>-322500</v>
      </c>
      <c r="E220" s="11">
        <v>-858.17</v>
      </c>
      <c r="F220" s="12">
        <v>-9.3599999999999998E-4</v>
      </c>
      <c r="G220" s="58"/>
    </row>
    <row r="221" spans="1:7" x14ac:dyDescent="0.25">
      <c r="A221" s="57" t="s">
        <v>1591</v>
      </c>
      <c r="B221" s="17"/>
      <c r="C221" s="17"/>
      <c r="D221" s="24">
        <v>-51000</v>
      </c>
      <c r="E221" s="11">
        <v>-864.71</v>
      </c>
      <c r="F221" s="12">
        <v>-9.4300000000000004E-4</v>
      </c>
      <c r="G221" s="58"/>
    </row>
    <row r="222" spans="1:7" x14ac:dyDescent="0.25">
      <c r="A222" s="57" t="s">
        <v>1592</v>
      </c>
      <c r="B222" s="17"/>
      <c r="C222" s="17"/>
      <c r="D222" s="24">
        <v>-15750</v>
      </c>
      <c r="E222" s="11">
        <v>-912.14</v>
      </c>
      <c r="F222" s="12">
        <v>-9.9500000000000001E-4</v>
      </c>
      <c r="G222" s="58"/>
    </row>
    <row r="223" spans="1:7" x14ac:dyDescent="0.25">
      <c r="A223" s="57" t="s">
        <v>1593</v>
      </c>
      <c r="B223" s="17"/>
      <c r="C223" s="17"/>
      <c r="D223" s="24">
        <v>-205000</v>
      </c>
      <c r="E223" s="11">
        <v>-924.35</v>
      </c>
      <c r="F223" s="12">
        <v>-1.008E-3</v>
      </c>
      <c r="G223" s="58"/>
    </row>
    <row r="224" spans="1:7" x14ac:dyDescent="0.25">
      <c r="A224" s="57" t="s">
        <v>1594</v>
      </c>
      <c r="B224" s="17"/>
      <c r="C224" s="17"/>
      <c r="D224" s="24">
        <v>-523800</v>
      </c>
      <c r="E224" s="11">
        <v>-926.08</v>
      </c>
      <c r="F224" s="12">
        <v>-1.01E-3</v>
      </c>
      <c r="G224" s="58"/>
    </row>
    <row r="225" spans="1:7" x14ac:dyDescent="0.25">
      <c r="A225" s="57" t="s">
        <v>1595</v>
      </c>
      <c r="B225" s="17"/>
      <c r="C225" s="17"/>
      <c r="D225" s="24">
        <v>-138400</v>
      </c>
      <c r="E225" s="11">
        <v>-951.36</v>
      </c>
      <c r="F225" s="12">
        <v>-1.0369999999999999E-3</v>
      </c>
      <c r="G225" s="58"/>
    </row>
    <row r="226" spans="1:7" x14ac:dyDescent="0.25">
      <c r="A226" s="57" t="s">
        <v>1596</v>
      </c>
      <c r="B226" s="17"/>
      <c r="C226" s="17"/>
      <c r="D226" s="24">
        <v>-324000</v>
      </c>
      <c r="E226" s="11">
        <v>-996.14</v>
      </c>
      <c r="F226" s="12">
        <v>-1.0859999999999999E-3</v>
      </c>
      <c r="G226" s="58"/>
    </row>
    <row r="227" spans="1:7" x14ac:dyDescent="0.25">
      <c r="A227" s="57" t="s">
        <v>1597</v>
      </c>
      <c r="B227" s="17"/>
      <c r="C227" s="17"/>
      <c r="D227" s="24">
        <v>-24800</v>
      </c>
      <c r="E227" s="11">
        <v>-997.23</v>
      </c>
      <c r="F227" s="12">
        <v>-1.0870000000000001E-3</v>
      </c>
      <c r="G227" s="58"/>
    </row>
    <row r="228" spans="1:7" x14ac:dyDescent="0.25">
      <c r="A228" s="57" t="s">
        <v>1598</v>
      </c>
      <c r="B228" s="17"/>
      <c r="C228" s="17"/>
      <c r="D228" s="24">
        <v>-74400</v>
      </c>
      <c r="E228" s="11">
        <v>-1021.96</v>
      </c>
      <c r="F228" s="12">
        <v>-1.114E-3</v>
      </c>
      <c r="G228" s="58"/>
    </row>
    <row r="229" spans="1:7" x14ac:dyDescent="0.25">
      <c r="A229" s="57" t="s">
        <v>1599</v>
      </c>
      <c r="B229" s="17"/>
      <c r="C229" s="17"/>
      <c r="D229" s="24">
        <v>-166400</v>
      </c>
      <c r="E229" s="11">
        <v>-1048.49</v>
      </c>
      <c r="F229" s="12">
        <v>-1.1429999999999999E-3</v>
      </c>
      <c r="G229" s="58"/>
    </row>
    <row r="230" spans="1:7" x14ac:dyDescent="0.25">
      <c r="A230" s="57" t="s">
        <v>1600</v>
      </c>
      <c r="B230" s="17"/>
      <c r="C230" s="17"/>
      <c r="D230" s="24">
        <v>-217500</v>
      </c>
      <c r="E230" s="11">
        <v>-1051.07</v>
      </c>
      <c r="F230" s="12">
        <v>-1.1460000000000001E-3</v>
      </c>
      <c r="G230" s="58"/>
    </row>
    <row r="231" spans="1:7" x14ac:dyDescent="0.25">
      <c r="A231" s="57" t="s">
        <v>1601</v>
      </c>
      <c r="B231" s="17"/>
      <c r="C231" s="17"/>
      <c r="D231" s="24">
        <v>-26800</v>
      </c>
      <c r="E231" s="11">
        <v>-1066.52</v>
      </c>
      <c r="F231" s="12">
        <v>-1.163E-3</v>
      </c>
      <c r="G231" s="58"/>
    </row>
    <row r="232" spans="1:7" x14ac:dyDescent="0.25">
      <c r="A232" s="57" t="s">
        <v>1602</v>
      </c>
      <c r="B232" s="17"/>
      <c r="C232" s="17"/>
      <c r="D232" s="24">
        <v>-45600</v>
      </c>
      <c r="E232" s="11">
        <v>-1081.24</v>
      </c>
      <c r="F232" s="12">
        <v>-1.1789999999999999E-3</v>
      </c>
      <c r="G232" s="58"/>
    </row>
    <row r="233" spans="1:7" x14ac:dyDescent="0.25">
      <c r="A233" s="57" t="s">
        <v>1603</v>
      </c>
      <c r="B233" s="17"/>
      <c r="C233" s="17"/>
      <c r="D233" s="24">
        <v>-23100</v>
      </c>
      <c r="E233" s="11">
        <v>-1097.95</v>
      </c>
      <c r="F233" s="12">
        <v>-1.1969999999999999E-3</v>
      </c>
      <c r="G233" s="58"/>
    </row>
    <row r="234" spans="1:7" x14ac:dyDescent="0.25">
      <c r="A234" s="57" t="s">
        <v>1604</v>
      </c>
      <c r="B234" s="17"/>
      <c r="C234" s="17"/>
      <c r="D234" s="24">
        <v>-20550</v>
      </c>
      <c r="E234" s="11">
        <v>-1108.73</v>
      </c>
      <c r="F234" s="12">
        <v>-1.209E-3</v>
      </c>
      <c r="G234" s="58"/>
    </row>
    <row r="235" spans="1:7" x14ac:dyDescent="0.25">
      <c r="A235" s="57" t="s">
        <v>1605</v>
      </c>
      <c r="B235" s="17"/>
      <c r="C235" s="17"/>
      <c r="D235" s="24">
        <v>-57986</v>
      </c>
      <c r="E235" s="11">
        <v>-1162.74</v>
      </c>
      <c r="F235" s="12">
        <v>-1.268E-3</v>
      </c>
      <c r="G235" s="58"/>
    </row>
    <row r="236" spans="1:7" x14ac:dyDescent="0.25">
      <c r="A236" s="57" t="s">
        <v>1606</v>
      </c>
      <c r="B236" s="17"/>
      <c r="C236" s="17"/>
      <c r="D236" s="24">
        <v>-42450</v>
      </c>
      <c r="E236" s="11">
        <v>-1323.7</v>
      </c>
      <c r="F236" s="12">
        <v>-1.4430000000000001E-3</v>
      </c>
      <c r="G236" s="58"/>
    </row>
    <row r="237" spans="1:7" x14ac:dyDescent="0.25">
      <c r="A237" s="57" t="s">
        <v>1607</v>
      </c>
      <c r="B237" s="17"/>
      <c r="C237" s="17"/>
      <c r="D237" s="24">
        <v>-123200</v>
      </c>
      <c r="E237" s="11">
        <v>-1357.91</v>
      </c>
      <c r="F237" s="12">
        <v>-1.4809999999999999E-3</v>
      </c>
      <c r="G237" s="58"/>
    </row>
    <row r="238" spans="1:7" x14ac:dyDescent="0.25">
      <c r="A238" s="57" t="s">
        <v>1608</v>
      </c>
      <c r="B238" s="17"/>
      <c r="C238" s="17"/>
      <c r="D238" s="24">
        <v>-5300</v>
      </c>
      <c r="E238" s="11">
        <v>-1369.77</v>
      </c>
      <c r="F238" s="12">
        <v>-1.4940000000000001E-3</v>
      </c>
      <c r="G238" s="58"/>
    </row>
    <row r="239" spans="1:7" x14ac:dyDescent="0.25">
      <c r="A239" s="57" t="s">
        <v>1609</v>
      </c>
      <c r="B239" s="17"/>
      <c r="C239" s="17"/>
      <c r="D239" s="24">
        <v>-243600</v>
      </c>
      <c r="E239" s="11">
        <v>-1376.34</v>
      </c>
      <c r="F239" s="12">
        <v>-1.5009999999999999E-3</v>
      </c>
      <c r="G239" s="58"/>
    </row>
    <row r="240" spans="1:7" x14ac:dyDescent="0.25">
      <c r="A240" s="57" t="s">
        <v>1610</v>
      </c>
      <c r="B240" s="17"/>
      <c r="C240" s="17"/>
      <c r="D240" s="24">
        <v>-198000</v>
      </c>
      <c r="E240" s="11">
        <v>-1482.33</v>
      </c>
      <c r="F240" s="12">
        <v>-1.616E-3</v>
      </c>
      <c r="G240" s="58"/>
    </row>
    <row r="241" spans="1:7" x14ac:dyDescent="0.25">
      <c r="A241" s="57" t="s">
        <v>1611</v>
      </c>
      <c r="B241" s="17"/>
      <c r="C241" s="17"/>
      <c r="D241" s="24">
        <v>-98800</v>
      </c>
      <c r="E241" s="11">
        <v>-1488.37</v>
      </c>
      <c r="F241" s="12">
        <v>-1.6230000000000001E-3</v>
      </c>
      <c r="G241" s="58"/>
    </row>
    <row r="242" spans="1:7" x14ac:dyDescent="0.25">
      <c r="A242" s="57" t="s">
        <v>1612</v>
      </c>
      <c r="B242" s="17"/>
      <c r="C242" s="17"/>
      <c r="D242" s="24">
        <v>-564000</v>
      </c>
      <c r="E242" s="11">
        <v>-1492.34</v>
      </c>
      <c r="F242" s="12">
        <v>-1.627E-3</v>
      </c>
      <c r="G242" s="58"/>
    </row>
    <row r="243" spans="1:7" x14ac:dyDescent="0.25">
      <c r="A243" s="57" t="s">
        <v>1613</v>
      </c>
      <c r="B243" s="17"/>
      <c r="C243" s="17"/>
      <c r="D243" s="24">
        <v>-23375</v>
      </c>
      <c r="E243" s="11">
        <v>-1495.3</v>
      </c>
      <c r="F243" s="12">
        <v>-1.6310000000000001E-3</v>
      </c>
      <c r="G243" s="58"/>
    </row>
    <row r="244" spans="1:7" x14ac:dyDescent="0.25">
      <c r="A244" s="57" t="s">
        <v>1614</v>
      </c>
      <c r="B244" s="17"/>
      <c r="C244" s="17"/>
      <c r="D244" s="24">
        <v>-244500</v>
      </c>
      <c r="E244" s="11">
        <v>-1496.58</v>
      </c>
      <c r="F244" s="12">
        <v>-1.632E-3</v>
      </c>
      <c r="G244" s="58"/>
    </row>
    <row r="245" spans="1:7" x14ac:dyDescent="0.25">
      <c r="A245" s="57" t="s">
        <v>1615</v>
      </c>
      <c r="B245" s="17"/>
      <c r="C245" s="17"/>
      <c r="D245" s="24">
        <v>-40250</v>
      </c>
      <c r="E245" s="11">
        <v>-1541.13</v>
      </c>
      <c r="F245" s="12">
        <v>-1.681E-3</v>
      </c>
      <c r="G245" s="58"/>
    </row>
    <row r="246" spans="1:7" x14ac:dyDescent="0.25">
      <c r="A246" s="57" t="s">
        <v>1616</v>
      </c>
      <c r="B246" s="17"/>
      <c r="C246" s="17"/>
      <c r="D246" s="24">
        <v>-5800</v>
      </c>
      <c r="E246" s="11">
        <v>-1585.85</v>
      </c>
      <c r="F246" s="12">
        <v>-1.7290000000000001E-3</v>
      </c>
      <c r="G246" s="58"/>
    </row>
    <row r="247" spans="1:7" x14ac:dyDescent="0.25">
      <c r="A247" s="57" t="s">
        <v>1617</v>
      </c>
      <c r="B247" s="17"/>
      <c r="C247" s="17"/>
      <c r="D247" s="24">
        <v>-284000</v>
      </c>
      <c r="E247" s="11">
        <v>-1610.28</v>
      </c>
      <c r="F247" s="12">
        <v>-1.756E-3</v>
      </c>
      <c r="G247" s="58"/>
    </row>
    <row r="248" spans="1:7" x14ac:dyDescent="0.25">
      <c r="A248" s="57" t="s">
        <v>1618</v>
      </c>
      <c r="B248" s="17"/>
      <c r="C248" s="17"/>
      <c r="D248" s="24">
        <v>-1021798</v>
      </c>
      <c r="E248" s="11">
        <v>-1630.28</v>
      </c>
      <c r="F248" s="12">
        <v>-1.7780000000000001E-3</v>
      </c>
      <c r="G248" s="58"/>
    </row>
    <row r="249" spans="1:7" x14ac:dyDescent="0.25">
      <c r="A249" s="57" t="s">
        <v>1619</v>
      </c>
      <c r="B249" s="17"/>
      <c r="C249" s="17"/>
      <c r="D249" s="24">
        <v>-368900</v>
      </c>
      <c r="E249" s="11">
        <v>-1733.65</v>
      </c>
      <c r="F249" s="12">
        <v>-1.8910000000000001E-3</v>
      </c>
      <c r="G249" s="58"/>
    </row>
    <row r="250" spans="1:7" x14ac:dyDescent="0.25">
      <c r="A250" s="57" t="s">
        <v>1620</v>
      </c>
      <c r="B250" s="17"/>
      <c r="C250" s="17"/>
      <c r="D250" s="24">
        <v>-814900</v>
      </c>
      <c r="E250" s="11">
        <v>-1746.74</v>
      </c>
      <c r="F250" s="12">
        <v>-1.905E-3</v>
      </c>
      <c r="G250" s="58"/>
    </row>
    <row r="251" spans="1:7" x14ac:dyDescent="0.25">
      <c r="A251" s="57" t="s">
        <v>1621</v>
      </c>
      <c r="B251" s="17"/>
      <c r="C251" s="17"/>
      <c r="D251" s="24">
        <v>-305100</v>
      </c>
      <c r="E251" s="11">
        <v>-1786.82</v>
      </c>
      <c r="F251" s="12">
        <v>-1.949E-3</v>
      </c>
      <c r="G251" s="58"/>
    </row>
    <row r="252" spans="1:7" x14ac:dyDescent="0.25">
      <c r="A252" s="57" t="s">
        <v>1622</v>
      </c>
      <c r="B252" s="17"/>
      <c r="C252" s="17"/>
      <c r="D252" s="24">
        <v>-181600</v>
      </c>
      <c r="E252" s="11">
        <v>-1834.98</v>
      </c>
      <c r="F252" s="12">
        <v>-2.0010000000000002E-3</v>
      </c>
      <c r="G252" s="58"/>
    </row>
    <row r="253" spans="1:7" x14ac:dyDescent="0.25">
      <c r="A253" s="57" t="s">
        <v>1623</v>
      </c>
      <c r="B253" s="17"/>
      <c r="C253" s="17"/>
      <c r="D253" s="24">
        <v>-670000</v>
      </c>
      <c r="E253" s="11">
        <v>-1877.68</v>
      </c>
      <c r="F253" s="12">
        <v>-2.0479999999999999E-3</v>
      </c>
      <c r="G253" s="58"/>
    </row>
    <row r="254" spans="1:7" x14ac:dyDescent="0.25">
      <c r="A254" s="57" t="s">
        <v>1624</v>
      </c>
      <c r="B254" s="17"/>
      <c r="C254" s="17"/>
      <c r="D254" s="24">
        <v>-6300</v>
      </c>
      <c r="E254" s="11">
        <v>-1907.74</v>
      </c>
      <c r="F254" s="12">
        <v>-2.081E-3</v>
      </c>
      <c r="G254" s="58"/>
    </row>
    <row r="255" spans="1:7" x14ac:dyDescent="0.25">
      <c r="A255" s="57" t="s">
        <v>1625</v>
      </c>
      <c r="B255" s="17"/>
      <c r="C255" s="17"/>
      <c r="D255" s="24">
        <v>-720000</v>
      </c>
      <c r="E255" s="11">
        <v>-2005.56</v>
      </c>
      <c r="F255" s="12">
        <v>-2.1870000000000001E-3</v>
      </c>
      <c r="G255" s="58"/>
    </row>
    <row r="256" spans="1:7" x14ac:dyDescent="0.25">
      <c r="A256" s="57" t="s">
        <v>1626</v>
      </c>
      <c r="B256" s="17"/>
      <c r="C256" s="17"/>
      <c r="D256" s="24">
        <v>-127600</v>
      </c>
      <c r="E256" s="11">
        <v>-2206.7800000000002</v>
      </c>
      <c r="F256" s="12">
        <v>-2.4069999999999999E-3</v>
      </c>
      <c r="G256" s="58"/>
    </row>
    <row r="257" spans="1:7" x14ac:dyDescent="0.25">
      <c r="A257" s="57" t="s">
        <v>1627</v>
      </c>
      <c r="B257" s="17"/>
      <c r="C257" s="17"/>
      <c r="D257" s="24">
        <v>-1102500</v>
      </c>
      <c r="E257" s="11">
        <v>-2244.14</v>
      </c>
      <c r="F257" s="12">
        <v>-2.4480000000000001E-3</v>
      </c>
      <c r="G257" s="58"/>
    </row>
    <row r="258" spans="1:7" x14ac:dyDescent="0.25">
      <c r="A258" s="57" t="s">
        <v>1628</v>
      </c>
      <c r="B258" s="17"/>
      <c r="C258" s="17"/>
      <c r="D258" s="24">
        <v>-89700</v>
      </c>
      <c r="E258" s="11">
        <v>-2252.0100000000002</v>
      </c>
      <c r="F258" s="12">
        <v>-2.4559999999999998E-3</v>
      </c>
      <c r="G258" s="58"/>
    </row>
    <row r="259" spans="1:7" x14ac:dyDescent="0.25">
      <c r="A259" s="57" t="s">
        <v>1629</v>
      </c>
      <c r="B259" s="17"/>
      <c r="C259" s="17"/>
      <c r="D259" s="24">
        <v>-255750</v>
      </c>
      <c r="E259" s="11">
        <v>-2304.56</v>
      </c>
      <c r="F259" s="12">
        <v>-2.513E-3</v>
      </c>
      <c r="G259" s="58"/>
    </row>
    <row r="260" spans="1:7" x14ac:dyDescent="0.25">
      <c r="A260" s="57" t="s">
        <v>1630</v>
      </c>
      <c r="B260" s="17"/>
      <c r="C260" s="17"/>
      <c r="D260" s="24">
        <v>-230850</v>
      </c>
      <c r="E260" s="11">
        <v>-2310.46</v>
      </c>
      <c r="F260" s="12">
        <v>-2.5200000000000001E-3</v>
      </c>
      <c r="G260" s="58"/>
    </row>
    <row r="261" spans="1:7" x14ac:dyDescent="0.25">
      <c r="A261" s="57" t="s">
        <v>1631</v>
      </c>
      <c r="B261" s="17"/>
      <c r="C261" s="17"/>
      <c r="D261" s="24">
        <v>-99600</v>
      </c>
      <c r="E261" s="11">
        <v>-2321.5300000000002</v>
      </c>
      <c r="F261" s="12">
        <v>-2.532E-3</v>
      </c>
      <c r="G261" s="58"/>
    </row>
    <row r="262" spans="1:7" x14ac:dyDescent="0.25">
      <c r="A262" s="57" t="s">
        <v>1632</v>
      </c>
      <c r="B262" s="17"/>
      <c r="C262" s="17"/>
      <c r="D262" s="24">
        <v>-379800</v>
      </c>
      <c r="E262" s="11">
        <v>-2337.48</v>
      </c>
      <c r="F262" s="12">
        <v>-2.5490000000000001E-3</v>
      </c>
      <c r="G262" s="58"/>
    </row>
    <row r="263" spans="1:7" x14ac:dyDescent="0.25">
      <c r="A263" s="57" t="s">
        <v>1633</v>
      </c>
      <c r="B263" s="17"/>
      <c r="C263" s="17"/>
      <c r="D263" s="24">
        <v>-91125</v>
      </c>
      <c r="E263" s="11">
        <v>-2345.38</v>
      </c>
      <c r="F263" s="12">
        <v>-2.5579999999999999E-3</v>
      </c>
      <c r="G263" s="58"/>
    </row>
    <row r="264" spans="1:7" x14ac:dyDescent="0.25">
      <c r="A264" s="57" t="s">
        <v>1634</v>
      </c>
      <c r="B264" s="17"/>
      <c r="C264" s="17"/>
      <c r="D264" s="24">
        <v>-120000</v>
      </c>
      <c r="E264" s="11">
        <v>-2349.7199999999998</v>
      </c>
      <c r="F264" s="12">
        <v>-2.5630000000000002E-3</v>
      </c>
      <c r="G264" s="58"/>
    </row>
    <row r="265" spans="1:7" x14ac:dyDescent="0.25">
      <c r="A265" s="57" t="s">
        <v>1635</v>
      </c>
      <c r="B265" s="17"/>
      <c r="C265" s="17"/>
      <c r="D265" s="24">
        <v>-33250</v>
      </c>
      <c r="E265" s="11">
        <v>-2420.58</v>
      </c>
      <c r="F265" s="12">
        <v>-2.64E-3</v>
      </c>
      <c r="G265" s="58"/>
    </row>
    <row r="266" spans="1:7" x14ac:dyDescent="0.25">
      <c r="A266" s="57" t="s">
        <v>1636</v>
      </c>
      <c r="B266" s="17"/>
      <c r="C266" s="17"/>
      <c r="D266" s="24">
        <v>-398000</v>
      </c>
      <c r="E266" s="11">
        <v>-2447.5</v>
      </c>
      <c r="F266" s="12">
        <v>-2.6689999999999999E-3</v>
      </c>
      <c r="G266" s="58"/>
    </row>
    <row r="267" spans="1:7" x14ac:dyDescent="0.25">
      <c r="A267" s="57" t="s">
        <v>1637</v>
      </c>
      <c r="B267" s="17"/>
      <c r="C267" s="17"/>
      <c r="D267" s="24">
        <v>-60250</v>
      </c>
      <c r="E267" s="11">
        <v>-2480.8200000000002</v>
      </c>
      <c r="F267" s="12">
        <v>-2.7060000000000001E-3</v>
      </c>
      <c r="G267" s="58"/>
    </row>
    <row r="268" spans="1:7" x14ac:dyDescent="0.25">
      <c r="A268" s="57" t="s">
        <v>1638</v>
      </c>
      <c r="B268" s="17"/>
      <c r="C268" s="17"/>
      <c r="D268" s="24">
        <v>-299250</v>
      </c>
      <c r="E268" s="11">
        <v>-2563.5300000000002</v>
      </c>
      <c r="F268" s="12">
        <v>-2.7959999999999999E-3</v>
      </c>
      <c r="G268" s="58"/>
    </row>
    <row r="269" spans="1:7" x14ac:dyDescent="0.25">
      <c r="A269" s="57" t="s">
        <v>1639</v>
      </c>
      <c r="B269" s="17"/>
      <c r="C269" s="17"/>
      <c r="D269" s="24">
        <v>-50800</v>
      </c>
      <c r="E269" s="11">
        <v>-2593.8000000000002</v>
      </c>
      <c r="F269" s="12">
        <v>-2.8289999999999999E-3</v>
      </c>
      <c r="G269" s="58"/>
    </row>
    <row r="270" spans="1:7" x14ac:dyDescent="0.25">
      <c r="A270" s="57" t="s">
        <v>1640</v>
      </c>
      <c r="B270" s="17"/>
      <c r="C270" s="17"/>
      <c r="D270" s="24">
        <v>-64575</v>
      </c>
      <c r="E270" s="11">
        <v>-2616.3200000000002</v>
      </c>
      <c r="F270" s="12">
        <v>-2.8530000000000001E-3</v>
      </c>
      <c r="G270" s="58"/>
    </row>
    <row r="271" spans="1:7" x14ac:dyDescent="0.25">
      <c r="A271" s="57" t="s">
        <v>1641</v>
      </c>
      <c r="B271" s="17"/>
      <c r="C271" s="17"/>
      <c r="D271" s="24">
        <v>-42000</v>
      </c>
      <c r="E271" s="11">
        <v>-2692.49</v>
      </c>
      <c r="F271" s="12">
        <v>-2.9369999999999999E-3</v>
      </c>
      <c r="G271" s="58"/>
    </row>
    <row r="272" spans="1:7" x14ac:dyDescent="0.25">
      <c r="A272" s="57" t="s">
        <v>1642</v>
      </c>
      <c r="B272" s="17"/>
      <c r="C272" s="17"/>
      <c r="D272" s="24">
        <v>-49000</v>
      </c>
      <c r="E272" s="11">
        <v>-2704.65</v>
      </c>
      <c r="F272" s="12">
        <v>-2.9499999999999999E-3</v>
      </c>
      <c r="G272" s="58"/>
    </row>
    <row r="273" spans="1:7" x14ac:dyDescent="0.25">
      <c r="A273" s="57" t="s">
        <v>1643</v>
      </c>
      <c r="B273" s="17"/>
      <c r="C273" s="17"/>
      <c r="D273" s="24">
        <v>-313000</v>
      </c>
      <c r="E273" s="11">
        <v>-2777.25</v>
      </c>
      <c r="F273" s="12">
        <v>-3.029E-3</v>
      </c>
      <c r="G273" s="58"/>
    </row>
    <row r="274" spans="1:7" x14ac:dyDescent="0.25">
      <c r="A274" s="57" t="s">
        <v>1644</v>
      </c>
      <c r="B274" s="17"/>
      <c r="C274" s="17"/>
      <c r="D274" s="24">
        <v>-638300</v>
      </c>
      <c r="E274" s="11">
        <v>-2927.88</v>
      </c>
      <c r="F274" s="12">
        <v>-3.1930000000000001E-3</v>
      </c>
      <c r="G274" s="58"/>
    </row>
    <row r="275" spans="1:7" x14ac:dyDescent="0.25">
      <c r="A275" s="57" t="s">
        <v>1645</v>
      </c>
      <c r="B275" s="17"/>
      <c r="C275" s="17"/>
      <c r="D275" s="24">
        <v>-82200</v>
      </c>
      <c r="E275" s="11">
        <v>-2935.65</v>
      </c>
      <c r="F275" s="12">
        <v>-3.202E-3</v>
      </c>
      <c r="G275" s="58"/>
    </row>
    <row r="276" spans="1:7" x14ac:dyDescent="0.25">
      <c r="A276" s="57" t="s">
        <v>1646</v>
      </c>
      <c r="B276" s="17"/>
      <c r="C276" s="17"/>
      <c r="D276" s="24">
        <v>-33400</v>
      </c>
      <c r="E276" s="11">
        <v>-2952.78</v>
      </c>
      <c r="F276" s="12">
        <v>-3.2209999999999999E-3</v>
      </c>
      <c r="G276" s="58"/>
    </row>
    <row r="277" spans="1:7" x14ac:dyDescent="0.25">
      <c r="A277" s="57" t="s">
        <v>1647</v>
      </c>
      <c r="B277" s="17"/>
      <c r="C277" s="17"/>
      <c r="D277" s="24">
        <v>-147000</v>
      </c>
      <c r="E277" s="11">
        <v>-2970.58</v>
      </c>
      <c r="F277" s="12">
        <v>-3.2399999999999998E-3</v>
      </c>
      <c r="G277" s="58"/>
    </row>
    <row r="278" spans="1:7" x14ac:dyDescent="0.25">
      <c r="A278" s="57" t="s">
        <v>1648</v>
      </c>
      <c r="B278" s="17"/>
      <c r="C278" s="17"/>
      <c r="D278" s="24">
        <v>-310300</v>
      </c>
      <c r="E278" s="11">
        <v>-2996.72</v>
      </c>
      <c r="F278" s="12">
        <v>-3.2680000000000001E-3</v>
      </c>
      <c r="G278" s="58"/>
    </row>
    <row r="279" spans="1:7" x14ac:dyDescent="0.25">
      <c r="A279" s="57" t="s">
        <v>1649</v>
      </c>
      <c r="B279" s="17"/>
      <c r="C279" s="17"/>
      <c r="D279" s="24">
        <v>-2220000</v>
      </c>
      <c r="E279" s="11">
        <v>-3009.21</v>
      </c>
      <c r="F279" s="12">
        <v>-3.2820000000000002E-3</v>
      </c>
      <c r="G279" s="58"/>
    </row>
    <row r="280" spans="1:7" x14ac:dyDescent="0.25">
      <c r="A280" s="57" t="s">
        <v>1650</v>
      </c>
      <c r="B280" s="17"/>
      <c r="C280" s="17"/>
      <c r="D280" s="24">
        <v>-109725</v>
      </c>
      <c r="E280" s="11">
        <v>-3067.69</v>
      </c>
      <c r="F280" s="12">
        <v>-3.346E-3</v>
      </c>
      <c r="G280" s="58"/>
    </row>
    <row r="281" spans="1:7" x14ac:dyDescent="0.25">
      <c r="A281" s="57" t="s">
        <v>1651</v>
      </c>
      <c r="B281" s="17"/>
      <c r="C281" s="17"/>
      <c r="D281" s="24">
        <v>-144300</v>
      </c>
      <c r="E281" s="11">
        <v>-3091.99</v>
      </c>
      <c r="F281" s="12">
        <v>-3.372E-3</v>
      </c>
      <c r="G281" s="58"/>
    </row>
    <row r="282" spans="1:7" x14ac:dyDescent="0.25">
      <c r="A282" s="57" t="s">
        <v>1652</v>
      </c>
      <c r="B282" s="17"/>
      <c r="C282" s="17"/>
      <c r="D282" s="24">
        <v>-1820000</v>
      </c>
      <c r="E282" s="11">
        <v>-3136.77</v>
      </c>
      <c r="F282" s="12">
        <v>-3.421E-3</v>
      </c>
      <c r="G282" s="58"/>
    </row>
    <row r="283" spans="1:7" x14ac:dyDescent="0.25">
      <c r="A283" s="57" t="s">
        <v>1653</v>
      </c>
      <c r="B283" s="17"/>
      <c r="C283" s="17"/>
      <c r="D283" s="24">
        <v>-215250</v>
      </c>
      <c r="E283" s="11">
        <v>-3256.3</v>
      </c>
      <c r="F283" s="12">
        <v>-3.552E-3</v>
      </c>
      <c r="G283" s="58"/>
    </row>
    <row r="284" spans="1:7" x14ac:dyDescent="0.25">
      <c r="A284" s="57" t="s">
        <v>1654</v>
      </c>
      <c r="B284" s="17"/>
      <c r="C284" s="17"/>
      <c r="D284" s="24">
        <v>-1878000</v>
      </c>
      <c r="E284" s="11">
        <v>-3276.17</v>
      </c>
      <c r="F284" s="12">
        <v>-3.5729999999999998E-3</v>
      </c>
      <c r="G284" s="58"/>
    </row>
    <row r="285" spans="1:7" x14ac:dyDescent="0.25">
      <c r="A285" s="57" t="s">
        <v>1655</v>
      </c>
      <c r="B285" s="17"/>
      <c r="C285" s="17"/>
      <c r="D285" s="24">
        <v>-283125</v>
      </c>
      <c r="E285" s="11">
        <v>-3290.62</v>
      </c>
      <c r="F285" s="12">
        <v>-3.5890000000000002E-3</v>
      </c>
      <c r="G285" s="58"/>
    </row>
    <row r="286" spans="1:7" x14ac:dyDescent="0.25">
      <c r="A286" s="57" t="s">
        <v>1656</v>
      </c>
      <c r="B286" s="17"/>
      <c r="C286" s="17"/>
      <c r="D286" s="24">
        <v>-262800</v>
      </c>
      <c r="E286" s="11">
        <v>-3305.89</v>
      </c>
      <c r="F286" s="12">
        <v>-3.6059999999999998E-3</v>
      </c>
      <c r="G286" s="58"/>
    </row>
    <row r="287" spans="1:7" x14ac:dyDescent="0.25">
      <c r="A287" s="57" t="s">
        <v>1657</v>
      </c>
      <c r="B287" s="17"/>
      <c r="C287" s="17"/>
      <c r="D287" s="24">
        <v>-253154</v>
      </c>
      <c r="E287" s="11">
        <v>-3385.18</v>
      </c>
      <c r="F287" s="12">
        <v>-3.692E-3</v>
      </c>
      <c r="G287" s="58"/>
    </row>
    <row r="288" spans="1:7" x14ac:dyDescent="0.25">
      <c r="A288" s="57" t="s">
        <v>1658</v>
      </c>
      <c r="B288" s="17"/>
      <c r="C288" s="17"/>
      <c r="D288" s="24">
        <v>-175350</v>
      </c>
      <c r="E288" s="11">
        <v>-3396.09</v>
      </c>
      <c r="F288" s="12">
        <v>-3.7039999999999998E-3</v>
      </c>
      <c r="G288" s="58"/>
    </row>
    <row r="289" spans="1:7" x14ac:dyDescent="0.25">
      <c r="A289" s="57" t="s">
        <v>1659</v>
      </c>
      <c r="B289" s="17"/>
      <c r="C289" s="17"/>
      <c r="D289" s="24">
        <v>-322500</v>
      </c>
      <c r="E289" s="11">
        <v>-3400.92</v>
      </c>
      <c r="F289" s="12">
        <v>-3.7090000000000001E-3</v>
      </c>
      <c r="G289" s="58"/>
    </row>
    <row r="290" spans="1:7" x14ac:dyDescent="0.25">
      <c r="A290" s="57" t="s">
        <v>1660</v>
      </c>
      <c r="B290" s="17"/>
      <c r="C290" s="17"/>
      <c r="D290" s="24">
        <v>-254400</v>
      </c>
      <c r="E290" s="11">
        <v>-3439.74</v>
      </c>
      <c r="F290" s="12">
        <v>-3.7520000000000001E-3</v>
      </c>
      <c r="G290" s="58"/>
    </row>
    <row r="291" spans="1:7" x14ac:dyDescent="0.25">
      <c r="A291" s="57" t="s">
        <v>1661</v>
      </c>
      <c r="B291" s="17"/>
      <c r="C291" s="17"/>
      <c r="D291" s="24">
        <v>-518000</v>
      </c>
      <c r="E291" s="11">
        <v>-3468.79</v>
      </c>
      <c r="F291" s="12">
        <v>-3.7829999999999999E-3</v>
      </c>
      <c r="G291" s="58"/>
    </row>
    <row r="292" spans="1:7" x14ac:dyDescent="0.25">
      <c r="A292" s="57" t="s">
        <v>1662</v>
      </c>
      <c r="B292" s="17"/>
      <c r="C292" s="17"/>
      <c r="D292" s="24">
        <v>-3115000</v>
      </c>
      <c r="E292" s="11">
        <v>-3479.46</v>
      </c>
      <c r="F292" s="12">
        <v>-3.7950000000000002E-3</v>
      </c>
      <c r="G292" s="58"/>
    </row>
    <row r="293" spans="1:7" x14ac:dyDescent="0.25">
      <c r="A293" s="57" t="s">
        <v>1663</v>
      </c>
      <c r="B293" s="17"/>
      <c r="C293" s="17"/>
      <c r="D293" s="24">
        <v>-232700</v>
      </c>
      <c r="E293" s="11">
        <v>-3510.86</v>
      </c>
      <c r="F293" s="12">
        <v>-3.8289999999999999E-3</v>
      </c>
      <c r="G293" s="58"/>
    </row>
    <row r="294" spans="1:7" x14ac:dyDescent="0.25">
      <c r="A294" s="57" t="s">
        <v>1664</v>
      </c>
      <c r="B294" s="17"/>
      <c r="C294" s="17"/>
      <c r="D294" s="24">
        <v>-195600</v>
      </c>
      <c r="E294" s="11">
        <v>-3521.19</v>
      </c>
      <c r="F294" s="12">
        <v>-3.8409999999999998E-3</v>
      </c>
      <c r="G294" s="58"/>
    </row>
    <row r="295" spans="1:7" x14ac:dyDescent="0.25">
      <c r="A295" s="57" t="s">
        <v>1665</v>
      </c>
      <c r="B295" s="17"/>
      <c r="C295" s="17"/>
      <c r="D295" s="24">
        <v>-2145000</v>
      </c>
      <c r="E295" s="11">
        <v>-3621.83</v>
      </c>
      <c r="F295" s="12">
        <v>-3.9500000000000004E-3</v>
      </c>
      <c r="G295" s="58"/>
    </row>
    <row r="296" spans="1:7" x14ac:dyDescent="0.25">
      <c r="A296" s="57" t="s">
        <v>1666</v>
      </c>
      <c r="B296" s="17"/>
      <c r="C296" s="17"/>
      <c r="D296" s="24">
        <v>-155650</v>
      </c>
      <c r="E296" s="11">
        <v>-3743.23</v>
      </c>
      <c r="F296" s="12">
        <v>-4.0829999999999998E-3</v>
      </c>
      <c r="G296" s="58"/>
    </row>
    <row r="297" spans="1:7" x14ac:dyDescent="0.25">
      <c r="A297" s="57" t="s">
        <v>1667</v>
      </c>
      <c r="B297" s="17"/>
      <c r="C297" s="17"/>
      <c r="D297" s="24">
        <v>-346200</v>
      </c>
      <c r="E297" s="11">
        <v>-3831.4</v>
      </c>
      <c r="F297" s="12">
        <v>-4.1790000000000004E-3</v>
      </c>
      <c r="G297" s="58"/>
    </row>
    <row r="298" spans="1:7" x14ac:dyDescent="0.25">
      <c r="A298" s="57" t="s">
        <v>1668</v>
      </c>
      <c r="B298" s="17"/>
      <c r="C298" s="17"/>
      <c r="D298" s="24">
        <v>-3072000</v>
      </c>
      <c r="E298" s="11">
        <v>-3852.29</v>
      </c>
      <c r="F298" s="12">
        <v>-4.202E-3</v>
      </c>
      <c r="G298" s="58"/>
    </row>
    <row r="299" spans="1:7" x14ac:dyDescent="0.25">
      <c r="A299" s="57" t="s">
        <v>1669</v>
      </c>
      <c r="B299" s="17"/>
      <c r="C299" s="17"/>
      <c r="D299" s="24">
        <v>-39600</v>
      </c>
      <c r="E299" s="11">
        <v>-3883.35</v>
      </c>
      <c r="F299" s="12">
        <v>-4.2360000000000002E-3</v>
      </c>
      <c r="G299" s="58"/>
    </row>
    <row r="300" spans="1:7" x14ac:dyDescent="0.25">
      <c r="A300" s="57" t="s">
        <v>1670</v>
      </c>
      <c r="B300" s="17"/>
      <c r="C300" s="17"/>
      <c r="D300" s="24">
        <v>-78600</v>
      </c>
      <c r="E300" s="11">
        <v>-3917.5</v>
      </c>
      <c r="F300" s="12">
        <v>-4.2729999999999999E-3</v>
      </c>
      <c r="G300" s="58"/>
    </row>
    <row r="301" spans="1:7" x14ac:dyDescent="0.25">
      <c r="A301" s="57" t="s">
        <v>1671</v>
      </c>
      <c r="B301" s="17"/>
      <c r="C301" s="17"/>
      <c r="D301" s="24">
        <v>-189700</v>
      </c>
      <c r="E301" s="11">
        <v>-4110.1400000000003</v>
      </c>
      <c r="F301" s="12">
        <v>-4.483E-3</v>
      </c>
      <c r="G301" s="58"/>
    </row>
    <row r="302" spans="1:7" x14ac:dyDescent="0.25">
      <c r="A302" s="57" t="s">
        <v>1672</v>
      </c>
      <c r="B302" s="17"/>
      <c r="C302" s="17"/>
      <c r="D302" s="24">
        <v>-55800</v>
      </c>
      <c r="E302" s="11">
        <v>-4193.01</v>
      </c>
      <c r="F302" s="12">
        <v>-4.5729999999999998E-3</v>
      </c>
      <c r="G302" s="58"/>
    </row>
    <row r="303" spans="1:7" x14ac:dyDescent="0.25">
      <c r="A303" s="57" t="s">
        <v>1673</v>
      </c>
      <c r="B303" s="17"/>
      <c r="C303" s="17"/>
      <c r="D303" s="24">
        <v>-2022800</v>
      </c>
      <c r="E303" s="11">
        <v>-4197.3100000000004</v>
      </c>
      <c r="F303" s="12">
        <v>-4.5779999999999996E-3</v>
      </c>
      <c r="G303" s="58"/>
    </row>
    <row r="304" spans="1:7" x14ac:dyDescent="0.25">
      <c r="A304" s="57" t="s">
        <v>1674</v>
      </c>
      <c r="B304" s="17"/>
      <c r="C304" s="17"/>
      <c r="D304" s="24">
        <v>-185100</v>
      </c>
      <c r="E304" s="11">
        <v>-4225</v>
      </c>
      <c r="F304" s="12">
        <v>-4.6080000000000001E-3</v>
      </c>
      <c r="G304" s="58"/>
    </row>
    <row r="305" spans="1:7" x14ac:dyDescent="0.25">
      <c r="A305" s="57" t="s">
        <v>1675</v>
      </c>
      <c r="B305" s="17"/>
      <c r="C305" s="17"/>
      <c r="D305" s="24">
        <v>-126800</v>
      </c>
      <c r="E305" s="11">
        <v>-4280.13</v>
      </c>
      <c r="F305" s="12">
        <v>-4.6680000000000003E-3</v>
      </c>
      <c r="G305" s="58"/>
    </row>
    <row r="306" spans="1:7" x14ac:dyDescent="0.25">
      <c r="A306" s="57" t="s">
        <v>1676</v>
      </c>
      <c r="B306" s="17"/>
      <c r="C306" s="17"/>
      <c r="D306" s="24">
        <v>-399600</v>
      </c>
      <c r="E306" s="11">
        <v>-4419.38</v>
      </c>
      <c r="F306" s="12">
        <v>-4.8199999999999996E-3</v>
      </c>
      <c r="G306" s="58"/>
    </row>
    <row r="307" spans="1:7" x14ac:dyDescent="0.25">
      <c r="A307" s="57" t="s">
        <v>1677</v>
      </c>
      <c r="B307" s="17"/>
      <c r="C307" s="17"/>
      <c r="D307" s="24">
        <v>-741000</v>
      </c>
      <c r="E307" s="11">
        <v>-4454.5200000000004</v>
      </c>
      <c r="F307" s="12">
        <v>-4.8589999999999996E-3</v>
      </c>
      <c r="G307" s="58"/>
    </row>
    <row r="308" spans="1:7" x14ac:dyDescent="0.25">
      <c r="A308" s="57" t="s">
        <v>1678</v>
      </c>
      <c r="B308" s="17"/>
      <c r="C308" s="17"/>
      <c r="D308" s="24">
        <v>-159000</v>
      </c>
      <c r="E308" s="11">
        <v>-4788.68</v>
      </c>
      <c r="F308" s="12">
        <v>-5.2230000000000002E-3</v>
      </c>
      <c r="G308" s="58"/>
    </row>
    <row r="309" spans="1:7" x14ac:dyDescent="0.25">
      <c r="A309" s="57" t="s">
        <v>1679</v>
      </c>
      <c r="B309" s="17"/>
      <c r="C309" s="17"/>
      <c r="D309" s="24">
        <v>-2382600</v>
      </c>
      <c r="E309" s="11">
        <v>-4842.63</v>
      </c>
      <c r="F309" s="12">
        <v>-5.2820000000000002E-3</v>
      </c>
      <c r="G309" s="58"/>
    </row>
    <row r="310" spans="1:7" x14ac:dyDescent="0.25">
      <c r="A310" s="57" t="s">
        <v>1680</v>
      </c>
      <c r="B310" s="17"/>
      <c r="C310" s="17"/>
      <c r="D310" s="24">
        <v>-597550</v>
      </c>
      <c r="E310" s="11">
        <v>-4882.88</v>
      </c>
      <c r="F310" s="12">
        <v>-5.326E-3</v>
      </c>
      <c r="G310" s="58"/>
    </row>
    <row r="311" spans="1:7" x14ac:dyDescent="0.25">
      <c r="A311" s="57" t="s">
        <v>1681</v>
      </c>
      <c r="B311" s="17"/>
      <c r="C311" s="17"/>
      <c r="D311" s="24">
        <v>-1770200</v>
      </c>
      <c r="E311" s="11">
        <v>-4977.8</v>
      </c>
      <c r="F311" s="12">
        <v>-5.4299999999999999E-3</v>
      </c>
      <c r="G311" s="58"/>
    </row>
    <row r="312" spans="1:7" x14ac:dyDescent="0.25">
      <c r="A312" s="57" t="s">
        <v>1682</v>
      </c>
      <c r="B312" s="17"/>
      <c r="C312" s="17"/>
      <c r="D312" s="24">
        <v>-220800</v>
      </c>
      <c r="E312" s="11">
        <v>-5039.9799999999996</v>
      </c>
      <c r="F312" s="12">
        <v>-5.4970000000000001E-3</v>
      </c>
      <c r="G312" s="58"/>
    </row>
    <row r="313" spans="1:7" x14ac:dyDescent="0.25">
      <c r="A313" s="57" t="s">
        <v>1683</v>
      </c>
      <c r="B313" s="17"/>
      <c r="C313" s="17"/>
      <c r="D313" s="24">
        <v>-2790750</v>
      </c>
      <c r="E313" s="11">
        <v>-5087.54</v>
      </c>
      <c r="F313" s="12">
        <v>-5.5490000000000001E-3</v>
      </c>
      <c r="G313" s="58"/>
    </row>
    <row r="314" spans="1:7" x14ac:dyDescent="0.25">
      <c r="A314" s="57" t="s">
        <v>1684</v>
      </c>
      <c r="B314" s="17"/>
      <c r="C314" s="17"/>
      <c r="D314" s="24">
        <v>-844200</v>
      </c>
      <c r="E314" s="11">
        <v>-5127.25</v>
      </c>
      <c r="F314" s="12">
        <v>-5.5929999999999999E-3</v>
      </c>
      <c r="G314" s="58"/>
    </row>
    <row r="315" spans="1:7" x14ac:dyDescent="0.25">
      <c r="A315" s="57" t="s">
        <v>1685</v>
      </c>
      <c r="B315" s="17"/>
      <c r="C315" s="17"/>
      <c r="D315" s="24">
        <v>-471900</v>
      </c>
      <c r="E315" s="11">
        <v>-5167.3100000000004</v>
      </c>
      <c r="F315" s="12">
        <v>-5.6360000000000004E-3</v>
      </c>
      <c r="G315" s="58"/>
    </row>
    <row r="316" spans="1:7" x14ac:dyDescent="0.25">
      <c r="A316" s="57" t="s">
        <v>1686</v>
      </c>
      <c r="B316" s="17"/>
      <c r="C316" s="17"/>
      <c r="D316" s="24">
        <v>-2870000</v>
      </c>
      <c r="E316" s="11">
        <v>-5216.2299999999996</v>
      </c>
      <c r="F316" s="12">
        <v>-5.6899999999999997E-3</v>
      </c>
      <c r="G316" s="58"/>
    </row>
    <row r="317" spans="1:7" x14ac:dyDescent="0.25">
      <c r="A317" s="57" t="s">
        <v>1687</v>
      </c>
      <c r="B317" s="17"/>
      <c r="C317" s="17"/>
      <c r="D317" s="24">
        <v>-623700</v>
      </c>
      <c r="E317" s="11">
        <v>-5220.99</v>
      </c>
      <c r="F317" s="12">
        <v>-5.6950000000000004E-3</v>
      </c>
      <c r="G317" s="58"/>
    </row>
    <row r="318" spans="1:7" x14ac:dyDescent="0.25">
      <c r="A318" s="57" t="s">
        <v>1688</v>
      </c>
      <c r="B318" s="17"/>
      <c r="C318" s="17"/>
      <c r="D318" s="24">
        <v>-2182500</v>
      </c>
      <c r="E318" s="11">
        <v>-5290.38</v>
      </c>
      <c r="F318" s="12">
        <v>-5.77E-3</v>
      </c>
      <c r="G318" s="58"/>
    </row>
    <row r="319" spans="1:7" x14ac:dyDescent="0.25">
      <c r="A319" s="57" t="s">
        <v>1689</v>
      </c>
      <c r="B319" s="17"/>
      <c r="C319" s="17"/>
      <c r="D319" s="24">
        <v>-1257600</v>
      </c>
      <c r="E319" s="11">
        <v>-5430.95</v>
      </c>
      <c r="F319" s="12">
        <v>-5.9239999999999996E-3</v>
      </c>
      <c r="G319" s="58"/>
    </row>
    <row r="320" spans="1:7" x14ac:dyDescent="0.25">
      <c r="A320" s="57" t="s">
        <v>1690</v>
      </c>
      <c r="B320" s="17"/>
      <c r="C320" s="17"/>
      <c r="D320" s="24">
        <v>-161200</v>
      </c>
      <c r="E320" s="11">
        <v>-5595.57</v>
      </c>
      <c r="F320" s="12">
        <v>-6.1029999999999999E-3</v>
      </c>
      <c r="G320" s="58"/>
    </row>
    <row r="321" spans="1:7" x14ac:dyDescent="0.25">
      <c r="A321" s="57" t="s">
        <v>1691</v>
      </c>
      <c r="B321" s="17"/>
      <c r="C321" s="17"/>
      <c r="D321" s="24">
        <v>-4884800</v>
      </c>
      <c r="E321" s="11">
        <v>-5766.51</v>
      </c>
      <c r="F321" s="12">
        <v>-6.2899999999999996E-3</v>
      </c>
      <c r="G321" s="58"/>
    </row>
    <row r="322" spans="1:7" x14ac:dyDescent="0.25">
      <c r="A322" s="57" t="s">
        <v>1692</v>
      </c>
      <c r="B322" s="17"/>
      <c r="C322" s="17"/>
      <c r="D322" s="24">
        <v>-7830000</v>
      </c>
      <c r="E322" s="11">
        <v>-6424.52</v>
      </c>
      <c r="F322" s="12">
        <v>-7.0080000000000003E-3</v>
      </c>
      <c r="G322" s="58"/>
    </row>
    <row r="323" spans="1:7" x14ac:dyDescent="0.25">
      <c r="A323" s="57" t="s">
        <v>1693</v>
      </c>
      <c r="B323" s="17"/>
      <c r="C323" s="17"/>
      <c r="D323" s="24">
        <v>-2593500</v>
      </c>
      <c r="E323" s="11">
        <v>-6453.92</v>
      </c>
      <c r="F323" s="12">
        <v>-7.0400000000000003E-3</v>
      </c>
      <c r="G323" s="58"/>
    </row>
    <row r="324" spans="1:7" x14ac:dyDescent="0.25">
      <c r="A324" s="57" t="s">
        <v>1694</v>
      </c>
      <c r="B324" s="17"/>
      <c r="C324" s="17"/>
      <c r="D324" s="24">
        <v>-1015300</v>
      </c>
      <c r="E324" s="11">
        <v>-6482.69</v>
      </c>
      <c r="F324" s="12">
        <v>-7.071E-3</v>
      </c>
      <c r="G324" s="58"/>
    </row>
    <row r="325" spans="1:7" x14ac:dyDescent="0.25">
      <c r="A325" s="57" t="s">
        <v>1695</v>
      </c>
      <c r="B325" s="17"/>
      <c r="C325" s="17"/>
      <c r="D325" s="24">
        <v>-52000000</v>
      </c>
      <c r="E325" s="11">
        <v>-6942</v>
      </c>
      <c r="F325" s="12">
        <v>-7.5719999999999997E-3</v>
      </c>
      <c r="G325" s="58"/>
    </row>
    <row r="326" spans="1:7" x14ac:dyDescent="0.25">
      <c r="A326" s="57" t="s">
        <v>1696</v>
      </c>
      <c r="B326" s="17"/>
      <c r="C326" s="17"/>
      <c r="D326" s="24">
        <v>-183050</v>
      </c>
      <c r="E326" s="11">
        <v>-7152.31</v>
      </c>
      <c r="F326" s="12">
        <v>-7.8019999999999999E-3</v>
      </c>
      <c r="G326" s="58"/>
    </row>
    <row r="327" spans="1:7" x14ac:dyDescent="0.25">
      <c r="A327" s="57" t="s">
        <v>1697</v>
      </c>
      <c r="B327" s="17"/>
      <c r="C327" s="17"/>
      <c r="D327" s="24">
        <v>-814625</v>
      </c>
      <c r="E327" s="11">
        <v>-7630.19</v>
      </c>
      <c r="F327" s="12">
        <v>-8.3230000000000005E-3</v>
      </c>
      <c r="G327" s="58"/>
    </row>
    <row r="328" spans="1:7" x14ac:dyDescent="0.25">
      <c r="A328" s="57" t="s">
        <v>1698</v>
      </c>
      <c r="B328" s="17"/>
      <c r="C328" s="17"/>
      <c r="D328" s="24">
        <v>-1636200</v>
      </c>
      <c r="E328" s="11">
        <v>-7821.85</v>
      </c>
      <c r="F328" s="12">
        <v>-8.5319999999999997E-3</v>
      </c>
      <c r="G328" s="58"/>
    </row>
    <row r="329" spans="1:7" x14ac:dyDescent="0.25">
      <c r="A329" s="57" t="s">
        <v>1699</v>
      </c>
      <c r="B329" s="17"/>
      <c r="C329" s="17"/>
      <c r="D329" s="24">
        <v>-221700</v>
      </c>
      <c r="E329" s="11">
        <v>-8402.1</v>
      </c>
      <c r="F329" s="12">
        <v>-9.1649999999999995E-3</v>
      </c>
      <c r="G329" s="58"/>
    </row>
    <row r="330" spans="1:7" x14ac:dyDescent="0.25">
      <c r="A330" s="57" t="s">
        <v>1700</v>
      </c>
      <c r="B330" s="17"/>
      <c r="C330" s="17"/>
      <c r="D330" s="24">
        <v>-5985000</v>
      </c>
      <c r="E330" s="11">
        <v>-9210.92</v>
      </c>
      <c r="F330" s="12">
        <v>-1.0047E-2</v>
      </c>
      <c r="G330" s="58"/>
    </row>
    <row r="331" spans="1:7" x14ac:dyDescent="0.25">
      <c r="A331" s="57" t="s">
        <v>1701</v>
      </c>
      <c r="B331" s="17"/>
      <c r="C331" s="17"/>
      <c r="D331" s="24">
        <v>-743850</v>
      </c>
      <c r="E331" s="11">
        <v>-9217.42</v>
      </c>
      <c r="F331" s="12">
        <v>-1.0054E-2</v>
      </c>
      <c r="G331" s="58"/>
    </row>
    <row r="332" spans="1:7" x14ac:dyDescent="0.25">
      <c r="A332" s="57" t="s">
        <v>1702</v>
      </c>
      <c r="B332" s="17"/>
      <c r="C332" s="17"/>
      <c r="D332" s="24">
        <v>-168900</v>
      </c>
      <c r="E332" s="11">
        <v>-9363.98</v>
      </c>
      <c r="F332" s="12">
        <v>-1.0214000000000001E-2</v>
      </c>
      <c r="G332" s="58"/>
    </row>
    <row r="333" spans="1:7" x14ac:dyDescent="0.25">
      <c r="A333" s="57" t="s">
        <v>1703</v>
      </c>
      <c r="B333" s="17"/>
      <c r="C333" s="17"/>
      <c r="D333" s="24">
        <v>-3617900</v>
      </c>
      <c r="E333" s="11">
        <v>-9904</v>
      </c>
      <c r="F333" s="12">
        <v>-1.0803E-2</v>
      </c>
      <c r="G333" s="58"/>
    </row>
    <row r="334" spans="1:7" x14ac:dyDescent="0.25">
      <c r="A334" s="57" t="s">
        <v>1704</v>
      </c>
      <c r="B334" s="17"/>
      <c r="C334" s="17"/>
      <c r="D334" s="24">
        <v>-7071000</v>
      </c>
      <c r="E334" s="11">
        <v>-9952.43</v>
      </c>
      <c r="F334" s="12">
        <v>-1.0855999999999999E-2</v>
      </c>
      <c r="G334" s="58"/>
    </row>
    <row r="335" spans="1:7" x14ac:dyDescent="0.25">
      <c r="A335" s="57" t="s">
        <v>1705</v>
      </c>
      <c r="B335" s="17"/>
      <c r="C335" s="17"/>
      <c r="D335" s="24">
        <v>-6785000</v>
      </c>
      <c r="E335" s="11">
        <v>-10275.879999999999</v>
      </c>
      <c r="F335" s="12">
        <v>-1.1209E-2</v>
      </c>
      <c r="G335" s="58"/>
    </row>
    <row r="336" spans="1:7" x14ac:dyDescent="0.25">
      <c r="A336" s="57" t="s">
        <v>1706</v>
      </c>
      <c r="B336" s="17"/>
      <c r="C336" s="17"/>
      <c r="D336" s="24">
        <v>-2635000</v>
      </c>
      <c r="E336" s="11">
        <v>-10368.73</v>
      </c>
      <c r="F336" s="12">
        <v>-1.1310000000000001E-2</v>
      </c>
      <c r="G336" s="58"/>
    </row>
    <row r="337" spans="1:7" x14ac:dyDescent="0.25">
      <c r="A337" s="57" t="s">
        <v>1707</v>
      </c>
      <c r="B337" s="17"/>
      <c r="C337" s="17"/>
      <c r="D337" s="24">
        <v>-6952000</v>
      </c>
      <c r="E337" s="11">
        <v>-10918.12</v>
      </c>
      <c r="F337" s="12">
        <v>-1.1908999999999999E-2</v>
      </c>
      <c r="G337" s="58"/>
    </row>
    <row r="338" spans="1:7" x14ac:dyDescent="0.25">
      <c r="A338" s="57" t="s">
        <v>1708</v>
      </c>
      <c r="B338" s="17"/>
      <c r="C338" s="17"/>
      <c r="D338" s="24">
        <v>-3763800</v>
      </c>
      <c r="E338" s="11">
        <v>-11031.7</v>
      </c>
      <c r="F338" s="12">
        <v>-1.2033E-2</v>
      </c>
      <c r="G338" s="58"/>
    </row>
    <row r="339" spans="1:7" x14ac:dyDescent="0.25">
      <c r="A339" s="57" t="s">
        <v>1709</v>
      </c>
      <c r="B339" s="17"/>
      <c r="C339" s="17"/>
      <c r="D339" s="24">
        <v>-1500000</v>
      </c>
      <c r="E339" s="11">
        <v>-11348.25</v>
      </c>
      <c r="F339" s="12">
        <v>-1.2378999999999999E-2</v>
      </c>
      <c r="G339" s="58"/>
    </row>
    <row r="340" spans="1:7" x14ac:dyDescent="0.25">
      <c r="A340" s="57" t="s">
        <v>1710</v>
      </c>
      <c r="B340" s="17"/>
      <c r="C340" s="17"/>
      <c r="D340" s="24">
        <v>-8408000</v>
      </c>
      <c r="E340" s="11">
        <v>-11380.23</v>
      </c>
      <c r="F340" s="12">
        <v>-1.2414E-2</v>
      </c>
      <c r="G340" s="58"/>
    </row>
    <row r="341" spans="1:7" x14ac:dyDescent="0.25">
      <c r="A341" s="57" t="s">
        <v>1711</v>
      </c>
      <c r="B341" s="17"/>
      <c r="C341" s="17"/>
      <c r="D341" s="24">
        <v>-350700</v>
      </c>
      <c r="E341" s="11">
        <v>-11737.75</v>
      </c>
      <c r="F341" s="12">
        <v>-1.2803999999999999E-2</v>
      </c>
      <c r="G341" s="58"/>
    </row>
    <row r="342" spans="1:7" x14ac:dyDescent="0.25">
      <c r="A342" s="57" t="s">
        <v>1712</v>
      </c>
      <c r="B342" s="17"/>
      <c r="C342" s="17"/>
      <c r="D342" s="24">
        <v>-2682000</v>
      </c>
      <c r="E342" s="11">
        <v>-12182.99</v>
      </c>
      <c r="F342" s="12">
        <v>-1.3289E-2</v>
      </c>
      <c r="G342" s="58"/>
    </row>
    <row r="343" spans="1:7" x14ac:dyDescent="0.25">
      <c r="A343" s="57" t="s">
        <v>1713</v>
      </c>
      <c r="B343" s="17"/>
      <c r="C343" s="17"/>
      <c r="D343" s="24">
        <v>-797000</v>
      </c>
      <c r="E343" s="11">
        <v>-12445.55</v>
      </c>
      <c r="F343" s="12">
        <v>-1.3576E-2</v>
      </c>
      <c r="G343" s="58"/>
    </row>
    <row r="344" spans="1:7" x14ac:dyDescent="0.25">
      <c r="A344" s="57" t="s">
        <v>1714</v>
      </c>
      <c r="B344" s="17"/>
      <c r="C344" s="17"/>
      <c r="D344" s="24">
        <v>-4773600</v>
      </c>
      <c r="E344" s="11">
        <v>-12669.13</v>
      </c>
      <c r="F344" s="12">
        <v>-1.3820000000000001E-2</v>
      </c>
      <c r="G344" s="58"/>
    </row>
    <row r="345" spans="1:7" x14ac:dyDescent="0.25">
      <c r="A345" s="57" t="s">
        <v>1715</v>
      </c>
      <c r="B345" s="17"/>
      <c r="C345" s="17"/>
      <c r="D345" s="24">
        <v>-5130000</v>
      </c>
      <c r="E345" s="11">
        <v>-17339.400000000001</v>
      </c>
      <c r="F345" s="12">
        <v>-1.8914E-2</v>
      </c>
      <c r="G345" s="58"/>
    </row>
    <row r="346" spans="1:7" x14ac:dyDescent="0.25">
      <c r="A346" s="57" t="s">
        <v>1716</v>
      </c>
      <c r="B346" s="17"/>
      <c r="C346" s="17"/>
      <c r="D346" s="24">
        <v>-6494950</v>
      </c>
      <c r="E346" s="11">
        <v>-17526.62</v>
      </c>
      <c r="F346" s="12">
        <v>-1.9118E-2</v>
      </c>
      <c r="G346" s="58"/>
    </row>
    <row r="347" spans="1:7" x14ac:dyDescent="0.25">
      <c r="A347" s="57" t="s">
        <v>1717</v>
      </c>
      <c r="B347" s="17"/>
      <c r="C347" s="17"/>
      <c r="D347" s="24">
        <v>-4737600</v>
      </c>
      <c r="E347" s="11">
        <v>-20743.580000000002</v>
      </c>
      <c r="F347" s="12">
        <v>-2.2627999999999999E-2</v>
      </c>
      <c r="G347" s="58"/>
    </row>
    <row r="348" spans="1:7" x14ac:dyDescent="0.25">
      <c r="A348" s="57" t="s">
        <v>1718</v>
      </c>
      <c r="B348" s="17"/>
      <c r="C348" s="17"/>
      <c r="D348" s="24">
        <v>-698400</v>
      </c>
      <c r="E348" s="11">
        <v>-22461.94</v>
      </c>
      <c r="F348" s="12">
        <v>-2.4501999999999999E-2</v>
      </c>
      <c r="G348" s="58"/>
    </row>
    <row r="349" spans="1:7" x14ac:dyDescent="0.25">
      <c r="A349" s="57" t="s">
        <v>1719</v>
      </c>
      <c r="B349" s="17"/>
      <c r="C349" s="17"/>
      <c r="D349" s="24">
        <v>-1044000</v>
      </c>
      <c r="E349" s="11">
        <v>-31228.65</v>
      </c>
      <c r="F349" s="12">
        <v>-3.4064999999999998E-2</v>
      </c>
      <c r="G349" s="58"/>
    </row>
    <row r="350" spans="1:7" x14ac:dyDescent="0.25">
      <c r="A350" s="57" t="s">
        <v>1720</v>
      </c>
      <c r="B350" s="17"/>
      <c r="C350" s="17"/>
      <c r="D350" s="24">
        <v>-5124900</v>
      </c>
      <c r="E350" s="11">
        <v>-74879.91</v>
      </c>
      <c r="F350" s="12">
        <v>-8.1682000000000005E-2</v>
      </c>
      <c r="G350" s="58"/>
    </row>
    <row r="351" spans="1:7" x14ac:dyDescent="0.25">
      <c r="A351" s="59" t="s">
        <v>129</v>
      </c>
      <c r="B351" s="18"/>
      <c r="C351" s="18"/>
      <c r="D351" s="9"/>
      <c r="E351" s="25">
        <v>-704441.08</v>
      </c>
      <c r="F351" s="26">
        <v>-0.76835600000000004</v>
      </c>
      <c r="G351" s="60"/>
    </row>
    <row r="352" spans="1:7" x14ac:dyDescent="0.25">
      <c r="A352" s="57"/>
      <c r="B352" s="17"/>
      <c r="C352" s="17"/>
      <c r="D352" s="6"/>
      <c r="E352" s="7"/>
      <c r="F352" s="8"/>
      <c r="G352" s="58"/>
    </row>
    <row r="353" spans="1:7" x14ac:dyDescent="0.25">
      <c r="A353" s="57"/>
      <c r="B353" s="17"/>
      <c r="C353" s="17"/>
      <c r="D353" s="6"/>
      <c r="E353" s="7"/>
      <c r="F353" s="8"/>
      <c r="G353" s="58"/>
    </row>
    <row r="354" spans="1:7" x14ac:dyDescent="0.25">
      <c r="A354" s="57"/>
      <c r="B354" s="17"/>
      <c r="C354" s="17"/>
      <c r="D354" s="6"/>
      <c r="E354" s="7"/>
      <c r="F354" s="8"/>
      <c r="G354" s="58"/>
    </row>
    <row r="355" spans="1:7" x14ac:dyDescent="0.25">
      <c r="A355" s="61" t="s">
        <v>165</v>
      </c>
      <c r="B355" s="40"/>
      <c r="C355" s="40"/>
      <c r="D355" s="41"/>
      <c r="E355" s="25">
        <v>-704441.08</v>
      </c>
      <c r="F355" s="26">
        <v>-0.76835600000000004</v>
      </c>
      <c r="G355" s="60"/>
    </row>
    <row r="356" spans="1:7" x14ac:dyDescent="0.25">
      <c r="A356" s="57"/>
      <c r="B356" s="17"/>
      <c r="C356" s="17"/>
      <c r="D356" s="6"/>
      <c r="E356" s="7"/>
      <c r="F356" s="8"/>
      <c r="G356" s="58"/>
    </row>
    <row r="357" spans="1:7" x14ac:dyDescent="0.25">
      <c r="A357" s="59" t="s">
        <v>221</v>
      </c>
      <c r="B357" s="17"/>
      <c r="C357" s="17"/>
      <c r="D357" s="6"/>
      <c r="E357" s="7"/>
      <c r="F357" s="8"/>
      <c r="G357" s="58"/>
    </row>
    <row r="358" spans="1:7" x14ac:dyDescent="0.25">
      <c r="A358" s="59" t="s">
        <v>222</v>
      </c>
      <c r="B358" s="17"/>
      <c r="C358" s="17"/>
      <c r="D358" s="6"/>
      <c r="E358" s="7"/>
      <c r="F358" s="8"/>
      <c r="G358" s="58"/>
    </row>
    <row r="359" spans="1:7" x14ac:dyDescent="0.25">
      <c r="A359" s="48" t="s">
        <v>280</v>
      </c>
      <c r="B359" s="17" t="s">
        <v>281</v>
      </c>
      <c r="C359" s="17" t="s">
        <v>228</v>
      </c>
      <c r="D359" s="6">
        <v>10000000</v>
      </c>
      <c r="E359" s="7">
        <v>9797.4500000000007</v>
      </c>
      <c r="F359" s="8">
        <v>1.0699999999999999E-2</v>
      </c>
      <c r="G359" s="58">
        <v>7.7499999999999999E-2</v>
      </c>
    </row>
    <row r="360" spans="1:7" x14ac:dyDescent="0.25">
      <c r="A360" s="59" t="s">
        <v>129</v>
      </c>
      <c r="B360" s="18"/>
      <c r="C360" s="18"/>
      <c r="D360" s="9"/>
      <c r="E360" s="20">
        <v>9797.4500000000007</v>
      </c>
      <c r="F360" s="21">
        <v>1.0699999999999999E-2</v>
      </c>
      <c r="G360" s="60"/>
    </row>
    <row r="361" spans="1:7" x14ac:dyDescent="0.25">
      <c r="A361" s="57"/>
      <c r="B361" s="17"/>
      <c r="C361" s="17"/>
      <c r="D361" s="6"/>
      <c r="E361" s="7"/>
      <c r="F361" s="8"/>
      <c r="G361" s="58"/>
    </row>
    <row r="362" spans="1:7" x14ac:dyDescent="0.25">
      <c r="A362" s="59" t="s">
        <v>454</v>
      </c>
      <c r="B362" s="17"/>
      <c r="C362" s="17"/>
      <c r="D362" s="6"/>
      <c r="E362" s="7"/>
      <c r="F362" s="8"/>
      <c r="G362" s="58"/>
    </row>
    <row r="363" spans="1:7" x14ac:dyDescent="0.25">
      <c r="A363" s="48" t="s">
        <v>1721</v>
      </c>
      <c r="B363" s="17" t="s">
        <v>1722</v>
      </c>
      <c r="C363" s="17" t="s">
        <v>128</v>
      </c>
      <c r="D363" s="6">
        <v>15000000</v>
      </c>
      <c r="E363" s="7">
        <v>14981.75</v>
      </c>
      <c r="F363" s="8">
        <v>1.6299999999999999E-2</v>
      </c>
      <c r="G363" s="58">
        <v>7.2261285499999994E-2</v>
      </c>
    </row>
    <row r="364" spans="1:7" x14ac:dyDescent="0.25">
      <c r="A364" s="59" t="s">
        <v>129</v>
      </c>
      <c r="B364" s="18"/>
      <c r="C364" s="18"/>
      <c r="D364" s="9"/>
      <c r="E364" s="20">
        <v>14981.75</v>
      </c>
      <c r="F364" s="21">
        <v>1.6299999999999999E-2</v>
      </c>
      <c r="G364" s="60"/>
    </row>
    <row r="365" spans="1:7" x14ac:dyDescent="0.25">
      <c r="A365" s="57"/>
      <c r="B365" s="17"/>
      <c r="C365" s="17"/>
      <c r="D365" s="6"/>
      <c r="E365" s="7"/>
      <c r="F365" s="8"/>
      <c r="G365" s="58"/>
    </row>
    <row r="366" spans="1:7" x14ac:dyDescent="0.25">
      <c r="A366" s="59" t="s">
        <v>304</v>
      </c>
      <c r="B366" s="17"/>
      <c r="C366" s="17"/>
      <c r="D366" s="6"/>
      <c r="E366" s="7"/>
      <c r="F366" s="8"/>
      <c r="G366" s="58"/>
    </row>
    <row r="367" spans="1:7" x14ac:dyDescent="0.25">
      <c r="A367" s="59" t="s">
        <v>129</v>
      </c>
      <c r="B367" s="17"/>
      <c r="C367" s="17"/>
      <c r="D367" s="6"/>
      <c r="E367" s="22" t="s">
        <v>123</v>
      </c>
      <c r="F367" s="23" t="s">
        <v>123</v>
      </c>
      <c r="G367" s="58"/>
    </row>
    <row r="368" spans="1:7" x14ac:dyDescent="0.25">
      <c r="A368" s="57"/>
      <c r="B368" s="17"/>
      <c r="C368" s="17"/>
      <c r="D368" s="6"/>
      <c r="E368" s="7"/>
      <c r="F368" s="8"/>
      <c r="G368" s="58"/>
    </row>
    <row r="369" spans="1:7" x14ac:dyDescent="0.25">
      <c r="A369" s="59" t="s">
        <v>305</v>
      </c>
      <c r="B369" s="17"/>
      <c r="C369" s="17"/>
      <c r="D369" s="6"/>
      <c r="E369" s="7"/>
      <c r="F369" s="8"/>
      <c r="G369" s="58"/>
    </row>
    <row r="370" spans="1:7" x14ac:dyDescent="0.25">
      <c r="A370" s="59" t="s">
        <v>129</v>
      </c>
      <c r="B370" s="17"/>
      <c r="C370" s="17"/>
      <c r="D370" s="6"/>
      <c r="E370" s="22" t="s">
        <v>123</v>
      </c>
      <c r="F370" s="23" t="s">
        <v>123</v>
      </c>
      <c r="G370" s="58"/>
    </row>
    <row r="371" spans="1:7" x14ac:dyDescent="0.25">
      <c r="A371" s="57"/>
      <c r="B371" s="17"/>
      <c r="C371" s="17"/>
      <c r="D371" s="6"/>
      <c r="E371" s="7"/>
      <c r="F371" s="8"/>
      <c r="G371" s="58"/>
    </row>
    <row r="372" spans="1:7" x14ac:dyDescent="0.25">
      <c r="A372" s="61" t="s">
        <v>165</v>
      </c>
      <c r="B372" s="40"/>
      <c r="C372" s="40"/>
      <c r="D372" s="41"/>
      <c r="E372" s="20">
        <v>24779.200000000001</v>
      </c>
      <c r="F372" s="21">
        <v>2.7E-2</v>
      </c>
      <c r="G372" s="60"/>
    </row>
    <row r="373" spans="1:7" x14ac:dyDescent="0.25">
      <c r="A373" s="57"/>
      <c r="B373" s="17"/>
      <c r="C373" s="17"/>
      <c r="D373" s="6"/>
      <c r="E373" s="7"/>
      <c r="F373" s="8"/>
      <c r="G373" s="58"/>
    </row>
    <row r="374" spans="1:7" x14ac:dyDescent="0.25">
      <c r="A374" s="59" t="s">
        <v>124</v>
      </c>
      <c r="B374" s="17"/>
      <c r="C374" s="17"/>
      <c r="D374" s="6"/>
      <c r="E374" s="7"/>
      <c r="F374" s="8"/>
      <c r="G374" s="58"/>
    </row>
    <row r="375" spans="1:7" x14ac:dyDescent="0.25">
      <c r="A375" s="57"/>
      <c r="B375" s="17"/>
      <c r="C375" s="17"/>
      <c r="D375" s="6"/>
      <c r="E375" s="7"/>
      <c r="F375" s="8"/>
      <c r="G375" s="58"/>
    </row>
    <row r="376" spans="1:7" x14ac:dyDescent="0.25">
      <c r="A376" s="59" t="s">
        <v>125</v>
      </c>
      <c r="B376" s="17"/>
      <c r="C376" s="17"/>
      <c r="D376" s="6"/>
      <c r="E376" s="7"/>
      <c r="F376" s="8"/>
      <c r="G376" s="58"/>
    </row>
    <row r="377" spans="1:7" x14ac:dyDescent="0.25">
      <c r="A377" s="48" t="s">
        <v>1723</v>
      </c>
      <c r="B377" s="17" t="s">
        <v>1724</v>
      </c>
      <c r="C377" s="17" t="s">
        <v>128</v>
      </c>
      <c r="D377" s="6">
        <v>15500000</v>
      </c>
      <c r="E377" s="7">
        <v>14850.72</v>
      </c>
      <c r="F377" s="8">
        <v>1.6199999999999999E-2</v>
      </c>
      <c r="G377" s="58">
        <v>7.0300000000000001E-2</v>
      </c>
    </row>
    <row r="378" spans="1:7" x14ac:dyDescent="0.25">
      <c r="A378" s="48" t="s">
        <v>1725</v>
      </c>
      <c r="B378" s="17" t="s">
        <v>1726</v>
      </c>
      <c r="C378" s="17" t="s">
        <v>128</v>
      </c>
      <c r="D378" s="6">
        <v>10000000</v>
      </c>
      <c r="E378" s="7">
        <v>9556.42</v>
      </c>
      <c r="F378" s="8">
        <v>1.04E-2</v>
      </c>
      <c r="G378" s="58">
        <v>7.0300000000000001E-2</v>
      </c>
    </row>
    <row r="379" spans="1:7" x14ac:dyDescent="0.25">
      <c r="A379" s="48" t="s">
        <v>1727</v>
      </c>
      <c r="B379" s="17" t="s">
        <v>1728</v>
      </c>
      <c r="C379" s="17" t="s">
        <v>128</v>
      </c>
      <c r="D379" s="6">
        <v>5000000</v>
      </c>
      <c r="E379" s="7">
        <v>4925.51</v>
      </c>
      <c r="F379" s="8">
        <v>5.4000000000000003E-3</v>
      </c>
      <c r="G379" s="58">
        <v>6.9000000000000006E-2</v>
      </c>
    </row>
    <row r="380" spans="1:7" x14ac:dyDescent="0.25">
      <c r="A380" s="48" t="s">
        <v>1729</v>
      </c>
      <c r="B380" s="17" t="s">
        <v>1730</v>
      </c>
      <c r="C380" s="17" t="s">
        <v>128</v>
      </c>
      <c r="D380" s="6">
        <v>5000000</v>
      </c>
      <c r="E380" s="7">
        <v>4820.84</v>
      </c>
      <c r="F380" s="8">
        <v>5.3E-3</v>
      </c>
      <c r="G380" s="58">
        <v>7.0651000000000005E-2</v>
      </c>
    </row>
    <row r="381" spans="1:7" x14ac:dyDescent="0.25">
      <c r="A381" s="48" t="s">
        <v>1731</v>
      </c>
      <c r="B381" s="17" t="s">
        <v>1732</v>
      </c>
      <c r="C381" s="17" t="s">
        <v>128</v>
      </c>
      <c r="D381" s="6">
        <v>2500000</v>
      </c>
      <c r="E381" s="7">
        <v>2413.5700000000002</v>
      </c>
      <c r="F381" s="8">
        <v>2.5999999999999999E-3</v>
      </c>
      <c r="G381" s="58">
        <v>7.0650000000000004E-2</v>
      </c>
    </row>
    <row r="382" spans="1:7" x14ac:dyDescent="0.25">
      <c r="A382" s="48" t="s">
        <v>1733</v>
      </c>
      <c r="B382" s="17" t="s">
        <v>1734</v>
      </c>
      <c r="C382" s="17" t="s">
        <v>128</v>
      </c>
      <c r="D382" s="6">
        <v>300000</v>
      </c>
      <c r="E382" s="7">
        <v>299.45</v>
      </c>
      <c r="F382" s="8">
        <v>2.9999999999999997E-4</v>
      </c>
      <c r="G382" s="58">
        <v>6.6514000000000004E-2</v>
      </c>
    </row>
    <row r="383" spans="1:7" x14ac:dyDescent="0.25">
      <c r="A383" s="59" t="s">
        <v>129</v>
      </c>
      <c r="B383" s="18"/>
      <c r="C383" s="18"/>
      <c r="D383" s="9"/>
      <c r="E383" s="20">
        <v>36866.51</v>
      </c>
      <c r="F383" s="21">
        <v>4.02E-2</v>
      </c>
      <c r="G383" s="60"/>
    </row>
    <row r="384" spans="1:7" x14ac:dyDescent="0.25">
      <c r="A384" s="59"/>
      <c r="B384" s="18"/>
      <c r="C384" s="18"/>
      <c r="D384" s="9"/>
      <c r="E384" s="27"/>
      <c r="F384" s="10"/>
      <c r="G384" s="60"/>
    </row>
    <row r="385" spans="1:7" x14ac:dyDescent="0.25">
      <c r="A385" s="59" t="s">
        <v>130</v>
      </c>
      <c r="B385" s="17"/>
      <c r="C385" s="17"/>
      <c r="D385" s="6"/>
      <c r="E385" s="7"/>
      <c r="F385" s="8"/>
      <c r="G385" s="58"/>
    </row>
    <row r="386" spans="1:7" x14ac:dyDescent="0.25">
      <c r="A386" s="57" t="s">
        <v>1735</v>
      </c>
      <c r="B386" s="17" t="s">
        <v>1736</v>
      </c>
      <c r="C386" s="17" t="s">
        <v>148</v>
      </c>
      <c r="D386" s="6">
        <v>5000000</v>
      </c>
      <c r="E386" s="7">
        <v>4754.32</v>
      </c>
      <c r="F386" s="8">
        <v>5.1999999999999998E-3</v>
      </c>
      <c r="G386" s="58">
        <v>7.5749999999999998E-2</v>
      </c>
    </row>
    <row r="387" spans="1:7" x14ac:dyDescent="0.25">
      <c r="A387" s="57" t="s">
        <v>1737</v>
      </c>
      <c r="B387" s="17" t="s">
        <v>1738</v>
      </c>
      <c r="C387" s="17" t="s">
        <v>133</v>
      </c>
      <c r="D387" s="6">
        <v>5000000</v>
      </c>
      <c r="E387" s="7">
        <v>4748.22</v>
      </c>
      <c r="F387" s="8">
        <v>5.1999999999999998E-3</v>
      </c>
      <c r="G387" s="58">
        <v>7.6200000000000004E-2</v>
      </c>
    </row>
    <row r="388" spans="1:7" x14ac:dyDescent="0.25">
      <c r="A388" s="57" t="s">
        <v>1739</v>
      </c>
      <c r="B388" s="17" t="s">
        <v>1740</v>
      </c>
      <c r="C388" s="17" t="s">
        <v>133</v>
      </c>
      <c r="D388" s="6">
        <v>5000000</v>
      </c>
      <c r="E388" s="7">
        <v>4711.17</v>
      </c>
      <c r="F388" s="8">
        <v>5.1000000000000004E-3</v>
      </c>
      <c r="G388" s="58">
        <v>7.5600000000000001E-2</v>
      </c>
    </row>
    <row r="389" spans="1:7" x14ac:dyDescent="0.25">
      <c r="A389" s="57" t="s">
        <v>149</v>
      </c>
      <c r="B389" s="17" t="s">
        <v>150</v>
      </c>
      <c r="C389" s="17" t="s">
        <v>151</v>
      </c>
      <c r="D389" s="6">
        <v>5000000</v>
      </c>
      <c r="E389" s="7">
        <v>4698.24</v>
      </c>
      <c r="F389" s="8">
        <v>5.1000000000000004E-3</v>
      </c>
      <c r="G389" s="58">
        <v>7.5140999999999999E-2</v>
      </c>
    </row>
    <row r="390" spans="1:7" x14ac:dyDescent="0.25">
      <c r="A390" s="57" t="s">
        <v>1741</v>
      </c>
      <c r="B390" s="17" t="s">
        <v>1742</v>
      </c>
      <c r="C390" s="17" t="s">
        <v>133</v>
      </c>
      <c r="D390" s="6">
        <v>5000000</v>
      </c>
      <c r="E390" s="7">
        <v>4694.24</v>
      </c>
      <c r="F390" s="8">
        <v>5.1000000000000004E-3</v>
      </c>
      <c r="G390" s="58">
        <v>7.6200000000000004E-2</v>
      </c>
    </row>
    <row r="391" spans="1:7" x14ac:dyDescent="0.25">
      <c r="A391" s="57" t="s">
        <v>1743</v>
      </c>
      <c r="B391" s="17" t="s">
        <v>1744</v>
      </c>
      <c r="C391" s="17" t="s">
        <v>133</v>
      </c>
      <c r="D391" s="6">
        <v>5000000</v>
      </c>
      <c r="E391" s="7">
        <v>4688.96</v>
      </c>
      <c r="F391" s="8">
        <v>5.1000000000000004E-3</v>
      </c>
      <c r="G391" s="58">
        <v>7.6380000000000003E-2</v>
      </c>
    </row>
    <row r="392" spans="1:7" x14ac:dyDescent="0.25">
      <c r="A392" s="57" t="s">
        <v>1745</v>
      </c>
      <c r="B392" s="17" t="s">
        <v>1746</v>
      </c>
      <c r="C392" s="17" t="s">
        <v>133</v>
      </c>
      <c r="D392" s="6">
        <v>2500000</v>
      </c>
      <c r="E392" s="7">
        <v>2364.86</v>
      </c>
      <c r="F392" s="8">
        <v>2.5999999999999999E-3</v>
      </c>
      <c r="G392" s="58">
        <v>7.5300000000000006E-2</v>
      </c>
    </row>
    <row r="393" spans="1:7" x14ac:dyDescent="0.25">
      <c r="A393" s="59" t="s">
        <v>129</v>
      </c>
      <c r="B393" s="18"/>
      <c r="C393" s="18"/>
      <c r="D393" s="9"/>
      <c r="E393" s="20">
        <v>30660.01</v>
      </c>
      <c r="F393" s="21">
        <v>3.3399999999999999E-2</v>
      </c>
      <c r="G393" s="60"/>
    </row>
    <row r="394" spans="1:7" x14ac:dyDescent="0.25">
      <c r="A394" s="57"/>
      <c r="B394" s="17"/>
      <c r="C394" s="17"/>
      <c r="D394" s="6"/>
      <c r="E394" s="7"/>
      <c r="F394" s="8"/>
      <c r="G394" s="58"/>
    </row>
    <row r="395" spans="1:7" x14ac:dyDescent="0.25">
      <c r="A395" s="59" t="s">
        <v>154</v>
      </c>
      <c r="B395" s="17"/>
      <c r="C395" s="17"/>
      <c r="D395" s="6"/>
      <c r="E395" s="7"/>
      <c r="F395" s="8"/>
      <c r="G395" s="58"/>
    </row>
    <row r="396" spans="1:7" x14ac:dyDescent="0.25">
      <c r="A396" s="57" t="s">
        <v>1747</v>
      </c>
      <c r="B396" s="17" t="s">
        <v>1748</v>
      </c>
      <c r="C396" s="17" t="s">
        <v>133</v>
      </c>
      <c r="D396" s="6">
        <v>10000000</v>
      </c>
      <c r="E396" s="7">
        <v>9938.64</v>
      </c>
      <c r="F396" s="8">
        <v>1.0800000000000001E-2</v>
      </c>
      <c r="G396" s="58">
        <v>7.7705999999999997E-2</v>
      </c>
    </row>
    <row r="397" spans="1:7" x14ac:dyDescent="0.25">
      <c r="A397" s="57" t="s">
        <v>1749</v>
      </c>
      <c r="B397" s="17" t="s">
        <v>1750</v>
      </c>
      <c r="C397" s="17" t="s">
        <v>133</v>
      </c>
      <c r="D397" s="6">
        <v>10000000</v>
      </c>
      <c r="E397" s="7">
        <v>9849.0400000000009</v>
      </c>
      <c r="F397" s="8">
        <v>1.0699999999999999E-2</v>
      </c>
      <c r="G397" s="58">
        <v>7.7701000000000006E-2</v>
      </c>
    </row>
    <row r="398" spans="1:7" x14ac:dyDescent="0.25">
      <c r="A398" s="57" t="s">
        <v>159</v>
      </c>
      <c r="B398" s="17" t="s">
        <v>160</v>
      </c>
      <c r="C398" s="17" t="s">
        <v>133</v>
      </c>
      <c r="D398" s="6">
        <v>7500000</v>
      </c>
      <c r="E398" s="7">
        <v>7022.17</v>
      </c>
      <c r="F398" s="8">
        <v>7.7000000000000002E-3</v>
      </c>
      <c r="G398" s="58">
        <v>8.1699999999999995E-2</v>
      </c>
    </row>
    <row r="399" spans="1:7" x14ac:dyDescent="0.25">
      <c r="A399" s="57" t="s">
        <v>1751</v>
      </c>
      <c r="B399" s="17" t="s">
        <v>1752</v>
      </c>
      <c r="C399" s="17" t="s">
        <v>133</v>
      </c>
      <c r="D399" s="6">
        <v>5000000</v>
      </c>
      <c r="E399" s="7">
        <v>4842.01</v>
      </c>
      <c r="F399" s="8">
        <v>5.3E-3</v>
      </c>
      <c r="G399" s="58">
        <v>7.9399999999999998E-2</v>
      </c>
    </row>
    <row r="400" spans="1:7" x14ac:dyDescent="0.25">
      <c r="A400" s="57" t="s">
        <v>161</v>
      </c>
      <c r="B400" s="17" t="s">
        <v>162</v>
      </c>
      <c r="C400" s="17" t="s">
        <v>133</v>
      </c>
      <c r="D400" s="6">
        <v>5000000</v>
      </c>
      <c r="E400" s="7">
        <v>4657.0600000000004</v>
      </c>
      <c r="F400" s="8">
        <v>5.1000000000000004E-3</v>
      </c>
      <c r="G400" s="58">
        <v>8.2449999999999996E-2</v>
      </c>
    </row>
    <row r="401" spans="1:7" x14ac:dyDescent="0.25">
      <c r="A401" s="59" t="s">
        <v>129</v>
      </c>
      <c r="B401" s="18"/>
      <c r="C401" s="18"/>
      <c r="D401" s="9"/>
      <c r="E401" s="20">
        <v>36308.92</v>
      </c>
      <c r="F401" s="21">
        <v>3.9600000000000003E-2</v>
      </c>
      <c r="G401" s="60"/>
    </row>
    <row r="402" spans="1:7" x14ac:dyDescent="0.25">
      <c r="A402" s="57"/>
      <c r="B402" s="17"/>
      <c r="C402" s="17"/>
      <c r="D402" s="6"/>
      <c r="E402" s="7"/>
      <c r="F402" s="8"/>
      <c r="G402" s="58"/>
    </row>
    <row r="403" spans="1:7" x14ac:dyDescent="0.25">
      <c r="A403" s="61" t="s">
        <v>165</v>
      </c>
      <c r="B403" s="40"/>
      <c r="C403" s="40"/>
      <c r="D403" s="41"/>
      <c r="E403" s="20">
        <v>103835.44</v>
      </c>
      <c r="F403" s="21">
        <v>0.1132</v>
      </c>
      <c r="G403" s="60"/>
    </row>
    <row r="404" spans="1:7" x14ac:dyDescent="0.25">
      <c r="A404" s="57"/>
      <c r="B404" s="17"/>
      <c r="C404" s="17"/>
      <c r="D404" s="6"/>
      <c r="E404" s="7"/>
      <c r="F404" s="8"/>
      <c r="G404" s="58"/>
    </row>
    <row r="405" spans="1:7" x14ac:dyDescent="0.25">
      <c r="A405" s="57"/>
      <c r="B405" s="17"/>
      <c r="C405" s="17"/>
      <c r="D405" s="6"/>
      <c r="E405" s="7"/>
      <c r="F405" s="8"/>
      <c r="G405" s="58"/>
    </row>
    <row r="406" spans="1:7" x14ac:dyDescent="0.25">
      <c r="A406" s="59" t="s">
        <v>854</v>
      </c>
      <c r="B406" s="17"/>
      <c r="C406" s="17"/>
      <c r="D406" s="6"/>
      <c r="E406" s="7"/>
      <c r="F406" s="8"/>
      <c r="G406" s="58"/>
    </row>
    <row r="407" spans="1:7" x14ac:dyDescent="0.25">
      <c r="A407" s="57" t="s">
        <v>1753</v>
      </c>
      <c r="B407" s="17" t="s">
        <v>1754</v>
      </c>
      <c r="C407" s="17"/>
      <c r="D407" s="6">
        <v>1777233.0211</v>
      </c>
      <c r="E407" s="7">
        <v>55420.41</v>
      </c>
      <c r="F407" s="8">
        <v>6.0499999999999998E-2</v>
      </c>
      <c r="G407" s="58"/>
    </row>
    <row r="408" spans="1:7" x14ac:dyDescent="0.25">
      <c r="A408" s="57"/>
      <c r="B408" s="17"/>
      <c r="C408" s="17"/>
      <c r="D408" s="6"/>
      <c r="E408" s="7"/>
      <c r="F408" s="8"/>
      <c r="G408" s="58"/>
    </row>
    <row r="409" spans="1:7" x14ac:dyDescent="0.25">
      <c r="A409" s="61" t="s">
        <v>165</v>
      </c>
      <c r="B409" s="40"/>
      <c r="C409" s="40"/>
      <c r="D409" s="41"/>
      <c r="E409" s="20">
        <v>55420.41</v>
      </c>
      <c r="F409" s="21">
        <v>6.0499999999999998E-2</v>
      </c>
      <c r="G409" s="60"/>
    </row>
    <row r="410" spans="1:7" x14ac:dyDescent="0.25">
      <c r="A410" s="57"/>
      <c r="B410" s="17"/>
      <c r="C410" s="17"/>
      <c r="D410" s="6"/>
      <c r="E410" s="7"/>
      <c r="F410" s="8"/>
      <c r="G410" s="58"/>
    </row>
    <row r="411" spans="1:7" x14ac:dyDescent="0.25">
      <c r="A411" s="59" t="s">
        <v>169</v>
      </c>
      <c r="B411" s="17"/>
      <c r="C411" s="17"/>
      <c r="D411" s="6"/>
      <c r="E411" s="7"/>
      <c r="F411" s="8"/>
      <c r="G411" s="58"/>
    </row>
    <row r="412" spans="1:7" x14ac:dyDescent="0.25">
      <c r="A412" s="57" t="s">
        <v>170</v>
      </c>
      <c r="B412" s="17"/>
      <c r="C412" s="17"/>
      <c r="D412" s="6"/>
      <c r="E412" s="7">
        <v>29431.7</v>
      </c>
      <c r="F412" s="8">
        <v>3.2099999999999997E-2</v>
      </c>
      <c r="G412" s="58">
        <v>7.0182999999999995E-2</v>
      </c>
    </row>
    <row r="413" spans="1:7" x14ac:dyDescent="0.25">
      <c r="A413" s="57" t="s">
        <v>170</v>
      </c>
      <c r="B413" s="17"/>
      <c r="C413" s="17"/>
      <c r="D413" s="6"/>
      <c r="E413" s="7">
        <v>9998.66</v>
      </c>
      <c r="F413" s="8">
        <v>1.09E-2</v>
      </c>
      <c r="G413" s="58">
        <v>6.5000000000000002E-2</v>
      </c>
    </row>
    <row r="414" spans="1:7" x14ac:dyDescent="0.25">
      <c r="A414" s="59" t="s">
        <v>129</v>
      </c>
      <c r="B414" s="18"/>
      <c r="C414" s="18"/>
      <c r="D414" s="9"/>
      <c r="E414" s="20">
        <v>39430.36</v>
      </c>
      <c r="F414" s="21">
        <v>4.2999999999999997E-2</v>
      </c>
      <c r="G414" s="60"/>
    </row>
    <row r="415" spans="1:7" x14ac:dyDescent="0.25">
      <c r="A415" s="57"/>
      <c r="B415" s="17"/>
      <c r="C415" s="17"/>
      <c r="D415" s="6"/>
      <c r="E415" s="7"/>
      <c r="F415" s="8"/>
      <c r="G415" s="58"/>
    </row>
    <row r="416" spans="1:7" x14ac:dyDescent="0.25">
      <c r="A416" s="61" t="s">
        <v>165</v>
      </c>
      <c r="B416" s="40"/>
      <c r="C416" s="40"/>
      <c r="D416" s="41"/>
      <c r="E416" s="20">
        <v>39430.36</v>
      </c>
      <c r="F416" s="21">
        <v>4.2999999999999997E-2</v>
      </c>
      <c r="G416" s="60"/>
    </row>
    <row r="417" spans="1:7" x14ac:dyDescent="0.25">
      <c r="A417" s="57" t="s">
        <v>171</v>
      </c>
      <c r="B417" s="17"/>
      <c r="C417" s="17"/>
      <c r="D417" s="6"/>
      <c r="E417" s="7">
        <v>375.38960279999998</v>
      </c>
      <c r="F417" s="8">
        <v>4.0900000000000002E-4</v>
      </c>
      <c r="G417" s="58"/>
    </row>
    <row r="418" spans="1:7" x14ac:dyDescent="0.25">
      <c r="A418" s="57" t="s">
        <v>173</v>
      </c>
      <c r="B418" s="17"/>
      <c r="C418" s="17"/>
      <c r="D418" s="6"/>
      <c r="E418" s="11">
        <v>-6386.6496028000001</v>
      </c>
      <c r="F418" s="12">
        <v>-6.509E-3</v>
      </c>
      <c r="G418" s="58">
        <f>+AVERAGE(G412:G413)</f>
        <v>6.7591499999999999E-2</v>
      </c>
    </row>
    <row r="419" spans="1:7" x14ac:dyDescent="0.25">
      <c r="A419" s="62" t="s">
        <v>174</v>
      </c>
      <c r="B419" s="19"/>
      <c r="C419" s="19"/>
      <c r="D419" s="13"/>
      <c r="E419" s="14">
        <v>916720.88</v>
      </c>
      <c r="F419" s="15">
        <v>1</v>
      </c>
      <c r="G419" s="63"/>
    </row>
    <row r="420" spans="1:7" x14ac:dyDescent="0.25">
      <c r="A420" s="48"/>
      <c r="G420" s="49"/>
    </row>
    <row r="421" spans="1:7" x14ac:dyDescent="0.25">
      <c r="A421" s="46" t="s">
        <v>1755</v>
      </c>
      <c r="G421" s="49"/>
    </row>
    <row r="422" spans="1:7" x14ac:dyDescent="0.25">
      <c r="A422" s="46" t="s">
        <v>175</v>
      </c>
      <c r="G422" s="49"/>
    </row>
    <row r="423" spans="1:7" x14ac:dyDescent="0.25">
      <c r="A423" s="46" t="s">
        <v>176</v>
      </c>
      <c r="G423" s="49"/>
    </row>
    <row r="424" spans="1:7" x14ac:dyDescent="0.25">
      <c r="A424" s="46"/>
      <c r="G424" s="49"/>
    </row>
    <row r="425" spans="1:7" x14ac:dyDescent="0.25">
      <c r="A425" s="46" t="s">
        <v>187</v>
      </c>
      <c r="G425" s="49"/>
    </row>
    <row r="426" spans="1:7" x14ac:dyDescent="0.25">
      <c r="A426" s="65" t="s">
        <v>188</v>
      </c>
      <c r="B426" s="66" t="s">
        <v>123</v>
      </c>
      <c r="G426" s="49"/>
    </row>
    <row r="427" spans="1:7" x14ac:dyDescent="0.25">
      <c r="A427" s="48" t="s">
        <v>189</v>
      </c>
      <c r="G427" s="49"/>
    </row>
    <row r="428" spans="1:7" x14ac:dyDescent="0.25">
      <c r="A428" s="48" t="s">
        <v>190</v>
      </c>
      <c r="B428" s="66" t="s">
        <v>191</v>
      </c>
      <c r="C428" s="66" t="s">
        <v>191</v>
      </c>
      <c r="G428" s="49"/>
    </row>
    <row r="429" spans="1:7" x14ac:dyDescent="0.25">
      <c r="A429" s="48"/>
      <c r="B429" s="28">
        <v>45198</v>
      </c>
      <c r="C429" s="28">
        <v>45382</v>
      </c>
      <c r="G429" s="49"/>
    </row>
    <row r="430" spans="1:7" x14ac:dyDescent="0.25">
      <c r="A430" s="48" t="s">
        <v>195</v>
      </c>
      <c r="B430" s="38">
        <v>18.1691</v>
      </c>
      <c r="C430">
        <v>18.914400000000001</v>
      </c>
      <c r="E430" s="2"/>
      <c r="G430" s="68"/>
    </row>
    <row r="431" spans="1:7" x14ac:dyDescent="0.25">
      <c r="A431" s="48" t="s">
        <v>196</v>
      </c>
      <c r="B431" s="38">
        <v>12.988899999999999</v>
      </c>
      <c r="C431">
        <v>13.521800000000001</v>
      </c>
      <c r="E431" s="2"/>
      <c r="G431" s="68"/>
    </row>
    <row r="432" spans="1:7" x14ac:dyDescent="0.25">
      <c r="A432" s="48" t="s">
        <v>666</v>
      </c>
      <c r="B432" s="38">
        <v>14.926</v>
      </c>
      <c r="C432">
        <v>15.5383</v>
      </c>
      <c r="E432" s="2"/>
      <c r="G432" s="68"/>
    </row>
    <row r="433" spans="1:7" x14ac:dyDescent="0.25">
      <c r="A433" s="48" t="s">
        <v>204</v>
      </c>
      <c r="B433" s="38">
        <v>17.139299999999999</v>
      </c>
      <c r="C433">
        <v>17.780899999999999</v>
      </c>
      <c r="E433" s="2"/>
      <c r="G433" s="68"/>
    </row>
    <row r="434" spans="1:7" x14ac:dyDescent="0.25">
      <c r="A434" s="48" t="s">
        <v>669</v>
      </c>
      <c r="B434" s="38">
        <v>17.1356</v>
      </c>
      <c r="C434">
        <v>17.776900000000001</v>
      </c>
      <c r="E434" s="2"/>
      <c r="G434" s="68"/>
    </row>
    <row r="435" spans="1:7" x14ac:dyDescent="0.25">
      <c r="A435" s="48" t="s">
        <v>670</v>
      </c>
      <c r="B435" s="38">
        <v>12.5745</v>
      </c>
      <c r="C435">
        <v>13.045299999999999</v>
      </c>
      <c r="E435" s="2"/>
      <c r="G435" s="68"/>
    </row>
    <row r="436" spans="1:7" x14ac:dyDescent="0.25">
      <c r="A436" s="48" t="s">
        <v>671</v>
      </c>
      <c r="B436" s="38">
        <v>13.999599999999999</v>
      </c>
      <c r="C436">
        <v>14.5237</v>
      </c>
      <c r="E436" s="2"/>
      <c r="G436" s="68"/>
    </row>
    <row r="437" spans="1:7" x14ac:dyDescent="0.25">
      <c r="A437" s="48"/>
      <c r="E437" s="2"/>
      <c r="G437" s="68"/>
    </row>
    <row r="438" spans="1:7" x14ac:dyDescent="0.25">
      <c r="A438" s="47" t="s">
        <v>205</v>
      </c>
      <c r="E438" s="2"/>
      <c r="G438" s="68"/>
    </row>
    <row r="439" spans="1:7" x14ac:dyDescent="0.25">
      <c r="A439" s="48"/>
      <c r="E439" s="2"/>
      <c r="G439" s="68"/>
    </row>
    <row r="440" spans="1:7" x14ac:dyDescent="0.25">
      <c r="A440" s="48" t="s">
        <v>207</v>
      </c>
      <c r="B440" s="66" t="s">
        <v>123</v>
      </c>
      <c r="G440" s="49"/>
    </row>
    <row r="441" spans="1:7" x14ac:dyDescent="0.25">
      <c r="A441" s="48" t="s">
        <v>208</v>
      </c>
      <c r="B441" s="66" t="s">
        <v>123</v>
      </c>
      <c r="G441" s="49"/>
    </row>
    <row r="442" spans="1:7" x14ac:dyDescent="0.25">
      <c r="A442" s="65" t="s">
        <v>209</v>
      </c>
      <c r="B442" s="66" t="s">
        <v>123</v>
      </c>
      <c r="G442" s="49"/>
    </row>
    <row r="443" spans="1:7" x14ac:dyDescent="0.25">
      <c r="A443" s="65" t="s">
        <v>210</v>
      </c>
      <c r="B443" s="66" t="s">
        <v>123</v>
      </c>
      <c r="G443" s="49"/>
    </row>
    <row r="444" spans="1:7" x14ac:dyDescent="0.25">
      <c r="A444" s="48" t="s">
        <v>1756</v>
      </c>
      <c r="B444" s="69">
        <v>16.570353999999998</v>
      </c>
      <c r="G444" s="49"/>
    </row>
    <row r="445" spans="1:7" ht="30" customHeight="1" x14ac:dyDescent="0.25">
      <c r="A445" s="65" t="s">
        <v>212</v>
      </c>
      <c r="B445" s="66">
        <v>0</v>
      </c>
      <c r="G445" s="49"/>
    </row>
    <row r="446" spans="1:7" ht="30" customHeight="1" x14ac:dyDescent="0.25">
      <c r="A446" s="65" t="s">
        <v>213</v>
      </c>
      <c r="B446" s="66" t="s">
        <v>123</v>
      </c>
      <c r="G446" s="49"/>
    </row>
    <row r="447" spans="1:7" ht="30" customHeight="1" x14ac:dyDescent="0.25">
      <c r="A447" s="65" t="s">
        <v>214</v>
      </c>
      <c r="B447" s="66" t="s">
        <v>123</v>
      </c>
      <c r="G447" s="49"/>
    </row>
    <row r="448" spans="1:7" x14ac:dyDescent="0.25">
      <c r="A448" s="48" t="s">
        <v>215</v>
      </c>
      <c r="B448" s="66" t="s">
        <v>123</v>
      </c>
      <c r="G448" s="49"/>
    </row>
    <row r="449" spans="1:7" x14ac:dyDescent="0.25">
      <c r="A449" s="48" t="s">
        <v>216</v>
      </c>
      <c r="B449" s="66" t="s">
        <v>123</v>
      </c>
      <c r="G449" s="49"/>
    </row>
    <row r="450" spans="1:7" ht="15.75" customHeight="1" thickBot="1" x14ac:dyDescent="0.3">
      <c r="A450" s="70"/>
      <c r="B450" s="71"/>
      <c r="C450" s="71"/>
      <c r="D450" s="71"/>
      <c r="E450" s="71"/>
      <c r="F450" s="71"/>
      <c r="G450" s="72"/>
    </row>
    <row r="452" spans="1:7" ht="69.95" customHeight="1" x14ac:dyDescent="0.25">
      <c r="A452" s="137" t="s">
        <v>217</v>
      </c>
      <c r="B452" s="137" t="s">
        <v>218</v>
      </c>
      <c r="C452" s="137" t="s">
        <v>5</v>
      </c>
      <c r="D452" s="137" t="s">
        <v>6</v>
      </c>
    </row>
    <row r="453" spans="1:7" ht="69.95" customHeight="1" x14ac:dyDescent="0.25">
      <c r="A453" s="137" t="s">
        <v>1757</v>
      </c>
      <c r="B453" s="137"/>
      <c r="C453" s="137" t="s">
        <v>49</v>
      </c>
      <c r="D453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H244"/>
  <sheetViews>
    <sheetView showGridLines="0" workbookViewId="0">
      <pane ySplit="6" topLeftCell="A196" activePane="bottomLeft" state="frozen"/>
      <selection pane="bottomLeft"/>
    </sheetView>
  </sheetViews>
  <sheetFormatPr defaultRowHeight="15" x14ac:dyDescent="0.25"/>
  <cols>
    <col min="1" max="1" width="75.4257812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1758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1759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9" t="s">
        <v>122</v>
      </c>
      <c r="B8" s="17"/>
      <c r="C8" s="17"/>
      <c r="D8" s="6"/>
      <c r="E8" s="7"/>
      <c r="F8" s="8"/>
      <c r="G8" s="58"/>
    </row>
    <row r="9" spans="1:8" x14ac:dyDescent="0.25">
      <c r="A9" s="59" t="s">
        <v>1174</v>
      </c>
      <c r="B9" s="17"/>
      <c r="C9" s="17"/>
      <c r="D9" s="6"/>
      <c r="E9" s="7"/>
      <c r="F9" s="8"/>
      <c r="G9" s="58"/>
    </row>
    <row r="10" spans="1:8" x14ac:dyDescent="0.25">
      <c r="A10" s="57" t="s">
        <v>1175</v>
      </c>
      <c r="B10" s="17" t="s">
        <v>1176</v>
      </c>
      <c r="C10" s="17" t="s">
        <v>1177</v>
      </c>
      <c r="D10" s="6">
        <v>3680084</v>
      </c>
      <c r="E10" s="7">
        <v>53283.94</v>
      </c>
      <c r="F10" s="8">
        <v>4.9599999999999998E-2</v>
      </c>
      <c r="G10" s="58"/>
    </row>
    <row r="11" spans="1:8" x14ac:dyDescent="0.25">
      <c r="A11" s="57" t="s">
        <v>1440</v>
      </c>
      <c r="B11" s="17" t="s">
        <v>1441</v>
      </c>
      <c r="C11" s="17" t="s">
        <v>1177</v>
      </c>
      <c r="D11" s="6">
        <v>4418373</v>
      </c>
      <c r="E11" s="7">
        <v>48306.07</v>
      </c>
      <c r="F11" s="8">
        <v>4.4999999999999998E-2</v>
      </c>
      <c r="G11" s="58"/>
    </row>
    <row r="12" spans="1:8" x14ac:dyDescent="0.25">
      <c r="A12" s="57" t="s">
        <v>1178</v>
      </c>
      <c r="B12" s="17" t="s">
        <v>1179</v>
      </c>
      <c r="C12" s="17" t="s">
        <v>1180</v>
      </c>
      <c r="D12" s="6">
        <v>1313968</v>
      </c>
      <c r="E12" s="7">
        <v>39047.19</v>
      </c>
      <c r="F12" s="8">
        <v>3.6400000000000002E-2</v>
      </c>
      <c r="G12" s="58"/>
    </row>
    <row r="13" spans="1:8" x14ac:dyDescent="0.25">
      <c r="A13" s="57" t="s">
        <v>1432</v>
      </c>
      <c r="B13" s="17" t="s">
        <v>1433</v>
      </c>
      <c r="C13" s="17" t="s">
        <v>1225</v>
      </c>
      <c r="D13" s="6">
        <v>1607554</v>
      </c>
      <c r="E13" s="7">
        <v>24081.96</v>
      </c>
      <c r="F13" s="8">
        <v>2.24E-2</v>
      </c>
      <c r="G13" s="58"/>
    </row>
    <row r="14" spans="1:8" x14ac:dyDescent="0.25">
      <c r="A14" s="57" t="s">
        <v>1760</v>
      </c>
      <c r="B14" s="17" t="s">
        <v>1761</v>
      </c>
      <c r="C14" s="17" t="s">
        <v>1305</v>
      </c>
      <c r="D14" s="6">
        <v>190750</v>
      </c>
      <c r="E14" s="7">
        <v>24035.17</v>
      </c>
      <c r="F14" s="8">
        <v>2.24E-2</v>
      </c>
      <c r="G14" s="58"/>
    </row>
    <row r="15" spans="1:8" x14ac:dyDescent="0.25">
      <c r="A15" s="57" t="s">
        <v>1231</v>
      </c>
      <c r="B15" s="17" t="s">
        <v>1232</v>
      </c>
      <c r="C15" s="17" t="s">
        <v>1233</v>
      </c>
      <c r="D15" s="6">
        <v>632416</v>
      </c>
      <c r="E15" s="7">
        <v>23803.51</v>
      </c>
      <c r="F15" s="8">
        <v>2.2200000000000001E-2</v>
      </c>
      <c r="G15" s="58"/>
    </row>
    <row r="16" spans="1:8" x14ac:dyDescent="0.25">
      <c r="A16" s="57" t="s">
        <v>1206</v>
      </c>
      <c r="B16" s="17" t="s">
        <v>1207</v>
      </c>
      <c r="C16" s="17" t="s">
        <v>1177</v>
      </c>
      <c r="D16" s="6">
        <v>3131256</v>
      </c>
      <c r="E16" s="7">
        <v>23558</v>
      </c>
      <c r="F16" s="8">
        <v>2.1899999999999999E-2</v>
      </c>
      <c r="G16" s="58"/>
    </row>
    <row r="17" spans="1:7" x14ac:dyDescent="0.25">
      <c r="A17" s="57" t="s">
        <v>1226</v>
      </c>
      <c r="B17" s="17" t="s">
        <v>1227</v>
      </c>
      <c r="C17" s="17" t="s">
        <v>1210</v>
      </c>
      <c r="D17" s="6">
        <v>1681596</v>
      </c>
      <c r="E17" s="7">
        <v>20660.09</v>
      </c>
      <c r="F17" s="8">
        <v>1.9199999999999998E-2</v>
      </c>
      <c r="G17" s="58"/>
    </row>
    <row r="18" spans="1:7" x14ac:dyDescent="0.25">
      <c r="A18" s="57" t="s">
        <v>1190</v>
      </c>
      <c r="B18" s="17" t="s">
        <v>1191</v>
      </c>
      <c r="C18" s="17" t="s">
        <v>1192</v>
      </c>
      <c r="D18" s="6">
        <v>5245465</v>
      </c>
      <c r="E18" s="7">
        <v>17614.27</v>
      </c>
      <c r="F18" s="8">
        <v>1.6400000000000001E-2</v>
      </c>
      <c r="G18" s="58"/>
    </row>
    <row r="19" spans="1:7" x14ac:dyDescent="0.25">
      <c r="A19" s="57" t="s">
        <v>1329</v>
      </c>
      <c r="B19" s="17" t="s">
        <v>1330</v>
      </c>
      <c r="C19" s="17" t="s">
        <v>1177</v>
      </c>
      <c r="D19" s="6">
        <v>1681156</v>
      </c>
      <c r="E19" s="7">
        <v>17605.07</v>
      </c>
      <c r="F19" s="8">
        <v>1.6400000000000001E-2</v>
      </c>
      <c r="G19" s="58"/>
    </row>
    <row r="20" spans="1:7" x14ac:dyDescent="0.25">
      <c r="A20" s="57" t="s">
        <v>1394</v>
      </c>
      <c r="B20" s="17" t="s">
        <v>1395</v>
      </c>
      <c r="C20" s="17" t="s">
        <v>1305</v>
      </c>
      <c r="D20" s="6">
        <v>1757206</v>
      </c>
      <c r="E20" s="7">
        <v>17445.54</v>
      </c>
      <c r="F20" s="8">
        <v>1.6199999999999999E-2</v>
      </c>
      <c r="G20" s="58"/>
    </row>
    <row r="21" spans="1:7" x14ac:dyDescent="0.25">
      <c r="A21" s="57" t="s">
        <v>1303</v>
      </c>
      <c r="B21" s="17" t="s">
        <v>1304</v>
      </c>
      <c r="C21" s="17" t="s">
        <v>1305</v>
      </c>
      <c r="D21" s="6">
        <v>796976</v>
      </c>
      <c r="E21" s="7">
        <v>17149.73</v>
      </c>
      <c r="F21" s="8">
        <v>1.6E-2</v>
      </c>
      <c r="G21" s="58"/>
    </row>
    <row r="22" spans="1:7" x14ac:dyDescent="0.25">
      <c r="A22" s="57" t="s">
        <v>1258</v>
      </c>
      <c r="B22" s="17" t="s">
        <v>1259</v>
      </c>
      <c r="C22" s="17" t="s">
        <v>1260</v>
      </c>
      <c r="D22" s="6">
        <v>3951719</v>
      </c>
      <c r="E22" s="7">
        <v>16927.189999999999</v>
      </c>
      <c r="F22" s="8">
        <v>1.5800000000000002E-2</v>
      </c>
      <c r="G22" s="58"/>
    </row>
    <row r="23" spans="1:7" x14ac:dyDescent="0.25">
      <c r="A23" s="57" t="s">
        <v>1495</v>
      </c>
      <c r="B23" s="17" t="s">
        <v>1496</v>
      </c>
      <c r="C23" s="17" t="s">
        <v>1257</v>
      </c>
      <c r="D23" s="6">
        <v>992187</v>
      </c>
      <c r="E23" s="7">
        <v>16078.89</v>
      </c>
      <c r="F23" s="8">
        <v>1.4999999999999999E-2</v>
      </c>
      <c r="G23" s="58"/>
    </row>
    <row r="24" spans="1:7" x14ac:dyDescent="0.25">
      <c r="A24" s="57" t="s">
        <v>1269</v>
      </c>
      <c r="B24" s="17" t="s">
        <v>1270</v>
      </c>
      <c r="C24" s="17" t="s">
        <v>1180</v>
      </c>
      <c r="D24" s="6">
        <v>2629843</v>
      </c>
      <c r="E24" s="7">
        <v>15842.17</v>
      </c>
      <c r="F24" s="8">
        <v>1.4800000000000001E-2</v>
      </c>
      <c r="G24" s="58"/>
    </row>
    <row r="25" spans="1:7" x14ac:dyDescent="0.25">
      <c r="A25" s="57" t="s">
        <v>1239</v>
      </c>
      <c r="B25" s="17" t="s">
        <v>1240</v>
      </c>
      <c r="C25" s="17" t="s">
        <v>1225</v>
      </c>
      <c r="D25" s="6">
        <v>394087</v>
      </c>
      <c r="E25" s="7">
        <v>15275.99</v>
      </c>
      <c r="F25" s="8">
        <v>1.4200000000000001E-2</v>
      </c>
      <c r="G25" s="58"/>
    </row>
    <row r="26" spans="1:7" x14ac:dyDescent="0.25">
      <c r="A26" s="57" t="s">
        <v>1381</v>
      </c>
      <c r="B26" s="17" t="s">
        <v>1382</v>
      </c>
      <c r="C26" s="17" t="s">
        <v>1199</v>
      </c>
      <c r="D26" s="6">
        <v>206920</v>
      </c>
      <c r="E26" s="7">
        <v>14991.87</v>
      </c>
      <c r="F26" s="8">
        <v>1.4E-2</v>
      </c>
      <c r="G26" s="58"/>
    </row>
    <row r="27" spans="1:7" x14ac:dyDescent="0.25">
      <c r="A27" s="57" t="s">
        <v>1195</v>
      </c>
      <c r="B27" s="17" t="s">
        <v>1196</v>
      </c>
      <c r="C27" s="17" t="s">
        <v>1177</v>
      </c>
      <c r="D27" s="6">
        <v>735178</v>
      </c>
      <c r="E27" s="7">
        <v>11417.31</v>
      </c>
      <c r="F27" s="8">
        <v>1.06E-2</v>
      </c>
      <c r="G27" s="58"/>
    </row>
    <row r="28" spans="1:7" x14ac:dyDescent="0.25">
      <c r="A28" s="57" t="s">
        <v>1505</v>
      </c>
      <c r="B28" s="17" t="s">
        <v>1506</v>
      </c>
      <c r="C28" s="17" t="s">
        <v>1238</v>
      </c>
      <c r="D28" s="6">
        <v>1773782</v>
      </c>
      <c r="E28" s="7">
        <v>10485.709999999999</v>
      </c>
      <c r="F28" s="8">
        <v>9.7999999999999997E-3</v>
      </c>
      <c r="G28" s="58"/>
    </row>
    <row r="29" spans="1:7" x14ac:dyDescent="0.25">
      <c r="A29" s="57" t="s">
        <v>1184</v>
      </c>
      <c r="B29" s="17" t="s">
        <v>1185</v>
      </c>
      <c r="C29" s="17" t="s">
        <v>1186</v>
      </c>
      <c r="D29" s="6">
        <v>2343349</v>
      </c>
      <c r="E29" s="7">
        <v>10172.48</v>
      </c>
      <c r="F29" s="8">
        <v>9.4999999999999998E-3</v>
      </c>
      <c r="G29" s="58"/>
    </row>
    <row r="30" spans="1:7" x14ac:dyDescent="0.25">
      <c r="A30" s="57" t="s">
        <v>1193</v>
      </c>
      <c r="B30" s="17" t="s">
        <v>1194</v>
      </c>
      <c r="C30" s="17" t="s">
        <v>1177</v>
      </c>
      <c r="D30" s="6">
        <v>3840526</v>
      </c>
      <c r="E30" s="7">
        <v>10140.91</v>
      </c>
      <c r="F30" s="8">
        <v>9.4000000000000004E-3</v>
      </c>
      <c r="G30" s="58"/>
    </row>
    <row r="31" spans="1:7" x14ac:dyDescent="0.25">
      <c r="A31" s="57" t="s">
        <v>1364</v>
      </c>
      <c r="B31" s="17" t="s">
        <v>1365</v>
      </c>
      <c r="C31" s="17" t="s">
        <v>1360</v>
      </c>
      <c r="D31" s="6">
        <v>1141525</v>
      </c>
      <c r="E31" s="7">
        <v>10069.39</v>
      </c>
      <c r="F31" s="8">
        <v>9.4000000000000004E-3</v>
      </c>
      <c r="G31" s="58"/>
    </row>
    <row r="32" spans="1:7" x14ac:dyDescent="0.25">
      <c r="A32" s="57" t="s">
        <v>1320</v>
      </c>
      <c r="B32" s="17" t="s">
        <v>1321</v>
      </c>
      <c r="C32" s="17" t="s">
        <v>1257</v>
      </c>
      <c r="D32" s="6">
        <v>645159</v>
      </c>
      <c r="E32" s="7">
        <v>9657.7099999999991</v>
      </c>
      <c r="F32" s="8">
        <v>8.9999999999999993E-3</v>
      </c>
      <c r="G32" s="58"/>
    </row>
    <row r="33" spans="1:7" x14ac:dyDescent="0.25">
      <c r="A33" s="57" t="s">
        <v>1310</v>
      </c>
      <c r="B33" s="17" t="s">
        <v>1311</v>
      </c>
      <c r="C33" s="17" t="s">
        <v>1177</v>
      </c>
      <c r="D33" s="6">
        <v>7398245</v>
      </c>
      <c r="E33" s="7">
        <v>9203.42</v>
      </c>
      <c r="F33" s="8">
        <v>8.6E-3</v>
      </c>
      <c r="G33" s="58"/>
    </row>
    <row r="34" spans="1:7" x14ac:dyDescent="0.25">
      <c r="A34" s="57" t="s">
        <v>1762</v>
      </c>
      <c r="B34" s="17" t="s">
        <v>1763</v>
      </c>
      <c r="C34" s="17" t="s">
        <v>1393</v>
      </c>
      <c r="D34" s="6">
        <v>983621</v>
      </c>
      <c r="E34" s="7">
        <v>9199.81</v>
      </c>
      <c r="F34" s="8">
        <v>8.6E-3</v>
      </c>
      <c r="G34" s="58"/>
    </row>
    <row r="35" spans="1:7" x14ac:dyDescent="0.25">
      <c r="A35" s="57" t="s">
        <v>1436</v>
      </c>
      <c r="B35" s="17" t="s">
        <v>1437</v>
      </c>
      <c r="C35" s="17" t="s">
        <v>1230</v>
      </c>
      <c r="D35" s="6">
        <v>1623365</v>
      </c>
      <c r="E35" s="7">
        <v>9094.9</v>
      </c>
      <c r="F35" s="8">
        <v>8.5000000000000006E-3</v>
      </c>
      <c r="G35" s="58"/>
    </row>
    <row r="36" spans="1:7" x14ac:dyDescent="0.25">
      <c r="A36" s="57" t="s">
        <v>1358</v>
      </c>
      <c r="B36" s="17" t="s">
        <v>1359</v>
      </c>
      <c r="C36" s="17" t="s">
        <v>1360</v>
      </c>
      <c r="D36" s="6">
        <v>253665</v>
      </c>
      <c r="E36" s="7">
        <v>9001.68</v>
      </c>
      <c r="F36" s="8">
        <v>8.3999999999999995E-3</v>
      </c>
      <c r="G36" s="58"/>
    </row>
    <row r="37" spans="1:7" x14ac:dyDescent="0.25">
      <c r="A37" s="57" t="s">
        <v>1764</v>
      </c>
      <c r="B37" s="17" t="s">
        <v>1765</v>
      </c>
      <c r="C37" s="17" t="s">
        <v>1302</v>
      </c>
      <c r="D37" s="6">
        <v>4747146</v>
      </c>
      <c r="E37" s="7">
        <v>8644.5499999999993</v>
      </c>
      <c r="F37" s="8">
        <v>8.0999999999999996E-3</v>
      </c>
      <c r="G37" s="58"/>
    </row>
    <row r="38" spans="1:7" x14ac:dyDescent="0.25">
      <c r="A38" s="57" t="s">
        <v>1404</v>
      </c>
      <c r="B38" s="17" t="s">
        <v>1405</v>
      </c>
      <c r="C38" s="17" t="s">
        <v>1192</v>
      </c>
      <c r="D38" s="6">
        <v>3098189</v>
      </c>
      <c r="E38" s="7">
        <v>8578.89</v>
      </c>
      <c r="F38" s="8">
        <v>8.0000000000000002E-3</v>
      </c>
      <c r="G38" s="58"/>
    </row>
    <row r="39" spans="1:7" x14ac:dyDescent="0.25">
      <c r="A39" s="57" t="s">
        <v>1274</v>
      </c>
      <c r="B39" s="17" t="s">
        <v>1275</v>
      </c>
      <c r="C39" s="17" t="s">
        <v>1260</v>
      </c>
      <c r="D39" s="6">
        <v>370680</v>
      </c>
      <c r="E39" s="7">
        <v>8393.49</v>
      </c>
      <c r="F39" s="8">
        <v>7.7999999999999996E-3</v>
      </c>
      <c r="G39" s="58"/>
    </row>
    <row r="40" spans="1:7" x14ac:dyDescent="0.25">
      <c r="A40" s="57" t="s">
        <v>1514</v>
      </c>
      <c r="B40" s="17" t="s">
        <v>1515</v>
      </c>
      <c r="C40" s="17" t="s">
        <v>1225</v>
      </c>
      <c r="D40" s="6">
        <v>528007</v>
      </c>
      <c r="E40" s="7">
        <v>8150.05</v>
      </c>
      <c r="F40" s="8">
        <v>7.6E-3</v>
      </c>
      <c r="G40" s="58"/>
    </row>
    <row r="41" spans="1:7" x14ac:dyDescent="0.25">
      <c r="A41" s="57" t="s">
        <v>1371</v>
      </c>
      <c r="B41" s="17" t="s">
        <v>1372</v>
      </c>
      <c r="C41" s="17" t="s">
        <v>1305</v>
      </c>
      <c r="D41" s="6">
        <v>200373</v>
      </c>
      <c r="E41" s="7">
        <v>8053.59</v>
      </c>
      <c r="F41" s="8">
        <v>7.4999999999999997E-3</v>
      </c>
      <c r="G41" s="58"/>
    </row>
    <row r="42" spans="1:7" x14ac:dyDescent="0.25">
      <c r="A42" s="57" t="s">
        <v>1211</v>
      </c>
      <c r="B42" s="17" t="s">
        <v>1212</v>
      </c>
      <c r="C42" s="17" t="s">
        <v>1205</v>
      </c>
      <c r="D42" s="6">
        <v>4898577</v>
      </c>
      <c r="E42" s="7">
        <v>7634.43</v>
      </c>
      <c r="F42" s="8">
        <v>7.1000000000000004E-3</v>
      </c>
      <c r="G42" s="58"/>
    </row>
    <row r="43" spans="1:7" x14ac:dyDescent="0.25">
      <c r="A43" s="57" t="s">
        <v>1215</v>
      </c>
      <c r="B43" s="17" t="s">
        <v>1216</v>
      </c>
      <c r="C43" s="17" t="s">
        <v>1177</v>
      </c>
      <c r="D43" s="6">
        <v>5044346</v>
      </c>
      <c r="E43" s="7">
        <v>7576.61</v>
      </c>
      <c r="F43" s="8">
        <v>7.1000000000000004E-3</v>
      </c>
      <c r="G43" s="58"/>
    </row>
    <row r="44" spans="1:7" x14ac:dyDescent="0.25">
      <c r="A44" s="57" t="s">
        <v>1509</v>
      </c>
      <c r="B44" s="17" t="s">
        <v>1510</v>
      </c>
      <c r="C44" s="17" t="s">
        <v>1511</v>
      </c>
      <c r="D44" s="6">
        <v>288716</v>
      </c>
      <c r="E44" s="7">
        <v>7571.14</v>
      </c>
      <c r="F44" s="8">
        <v>7.1000000000000004E-3</v>
      </c>
      <c r="G44" s="58"/>
    </row>
    <row r="45" spans="1:7" x14ac:dyDescent="0.25">
      <c r="A45" s="57" t="s">
        <v>1369</v>
      </c>
      <c r="B45" s="17" t="s">
        <v>1370</v>
      </c>
      <c r="C45" s="17" t="s">
        <v>1248</v>
      </c>
      <c r="D45" s="6">
        <v>114139</v>
      </c>
      <c r="E45" s="7">
        <v>7260.21</v>
      </c>
      <c r="F45" s="8">
        <v>6.7999999999999996E-3</v>
      </c>
      <c r="G45" s="58"/>
    </row>
    <row r="46" spans="1:7" x14ac:dyDescent="0.25">
      <c r="A46" s="57" t="s">
        <v>1234</v>
      </c>
      <c r="B46" s="17" t="s">
        <v>1235</v>
      </c>
      <c r="C46" s="17" t="s">
        <v>1180</v>
      </c>
      <c r="D46" s="6">
        <v>1524242</v>
      </c>
      <c r="E46" s="7">
        <v>7250.06</v>
      </c>
      <c r="F46" s="8">
        <v>6.7999999999999996E-3</v>
      </c>
      <c r="G46" s="58"/>
    </row>
    <row r="47" spans="1:7" x14ac:dyDescent="0.25">
      <c r="A47" s="57" t="s">
        <v>1488</v>
      </c>
      <c r="B47" s="17" t="s">
        <v>1489</v>
      </c>
      <c r="C47" s="17" t="s">
        <v>1199</v>
      </c>
      <c r="D47" s="6">
        <v>439941</v>
      </c>
      <c r="E47" s="7">
        <v>7231.97</v>
      </c>
      <c r="F47" s="8">
        <v>6.7000000000000002E-3</v>
      </c>
      <c r="G47" s="58"/>
    </row>
    <row r="48" spans="1:7" x14ac:dyDescent="0.25">
      <c r="A48" s="57" t="s">
        <v>1291</v>
      </c>
      <c r="B48" s="17" t="s">
        <v>1292</v>
      </c>
      <c r="C48" s="17" t="s">
        <v>1293</v>
      </c>
      <c r="D48" s="6">
        <v>209485</v>
      </c>
      <c r="E48" s="7">
        <v>7016.91</v>
      </c>
      <c r="F48" s="8">
        <v>6.4999999999999997E-3</v>
      </c>
      <c r="G48" s="58"/>
    </row>
    <row r="49" spans="1:7" x14ac:dyDescent="0.25">
      <c r="A49" s="57" t="s">
        <v>1197</v>
      </c>
      <c r="B49" s="17" t="s">
        <v>1198</v>
      </c>
      <c r="C49" s="17" t="s">
        <v>1199</v>
      </c>
      <c r="D49" s="6">
        <v>1464913</v>
      </c>
      <c r="E49" s="7">
        <v>6606.76</v>
      </c>
      <c r="F49" s="8">
        <v>6.1999999999999998E-3</v>
      </c>
      <c r="G49" s="58"/>
    </row>
    <row r="50" spans="1:7" x14ac:dyDescent="0.25">
      <c r="A50" s="57" t="s">
        <v>1297</v>
      </c>
      <c r="B50" s="17" t="s">
        <v>1298</v>
      </c>
      <c r="C50" s="17" t="s">
        <v>1299</v>
      </c>
      <c r="D50" s="6">
        <v>87210</v>
      </c>
      <c r="E50" s="7">
        <v>6522.65</v>
      </c>
      <c r="F50" s="8">
        <v>6.1000000000000004E-3</v>
      </c>
      <c r="G50" s="58"/>
    </row>
    <row r="51" spans="1:7" x14ac:dyDescent="0.25">
      <c r="A51" s="57" t="s">
        <v>1452</v>
      </c>
      <c r="B51" s="17" t="s">
        <v>1453</v>
      </c>
      <c r="C51" s="17" t="s">
        <v>1302</v>
      </c>
      <c r="D51" s="6">
        <v>157273</v>
      </c>
      <c r="E51" s="7">
        <v>6209.14</v>
      </c>
      <c r="F51" s="8">
        <v>5.7999999999999996E-3</v>
      </c>
      <c r="G51" s="58"/>
    </row>
    <row r="52" spans="1:7" x14ac:dyDescent="0.25">
      <c r="A52" s="57" t="s">
        <v>1308</v>
      </c>
      <c r="B52" s="17" t="s">
        <v>1309</v>
      </c>
      <c r="C52" s="17" t="s">
        <v>1280</v>
      </c>
      <c r="D52" s="6">
        <v>61842</v>
      </c>
      <c r="E52" s="7">
        <v>6029.07</v>
      </c>
      <c r="F52" s="8">
        <v>5.5999999999999999E-3</v>
      </c>
      <c r="G52" s="58"/>
    </row>
    <row r="53" spans="1:7" x14ac:dyDescent="0.25">
      <c r="A53" s="57" t="s">
        <v>1766</v>
      </c>
      <c r="B53" s="17" t="s">
        <v>1767</v>
      </c>
      <c r="C53" s="17" t="s">
        <v>1302</v>
      </c>
      <c r="D53" s="6">
        <v>126237</v>
      </c>
      <c r="E53" s="7">
        <v>5712.98</v>
      </c>
      <c r="F53" s="8">
        <v>5.3E-3</v>
      </c>
      <c r="G53" s="58"/>
    </row>
    <row r="54" spans="1:7" x14ac:dyDescent="0.25">
      <c r="A54" s="57" t="s">
        <v>1454</v>
      </c>
      <c r="B54" s="17" t="s">
        <v>1455</v>
      </c>
      <c r="C54" s="17" t="s">
        <v>1225</v>
      </c>
      <c r="D54" s="6">
        <v>1186739</v>
      </c>
      <c r="E54" s="7">
        <v>5697.53</v>
      </c>
      <c r="F54" s="8">
        <v>5.3E-3</v>
      </c>
      <c r="G54" s="58"/>
    </row>
    <row r="55" spans="1:7" x14ac:dyDescent="0.25">
      <c r="A55" s="57" t="s">
        <v>1768</v>
      </c>
      <c r="B55" s="17" t="s">
        <v>1769</v>
      </c>
      <c r="C55" s="17" t="s">
        <v>1299</v>
      </c>
      <c r="D55" s="6">
        <v>490757</v>
      </c>
      <c r="E55" s="7">
        <v>5667.51</v>
      </c>
      <c r="F55" s="8">
        <v>5.3E-3</v>
      </c>
      <c r="G55" s="58"/>
    </row>
    <row r="56" spans="1:7" x14ac:dyDescent="0.25">
      <c r="A56" s="57" t="s">
        <v>1480</v>
      </c>
      <c r="B56" s="17" t="s">
        <v>1481</v>
      </c>
      <c r="C56" s="17" t="s">
        <v>1192</v>
      </c>
      <c r="D56" s="6">
        <v>1400000</v>
      </c>
      <c r="E56" s="7">
        <v>5518.8</v>
      </c>
      <c r="F56" s="8">
        <v>5.1000000000000004E-3</v>
      </c>
      <c r="G56" s="58"/>
    </row>
    <row r="57" spans="1:7" x14ac:dyDescent="0.25">
      <c r="A57" s="57" t="s">
        <v>1770</v>
      </c>
      <c r="B57" s="17" t="s">
        <v>1771</v>
      </c>
      <c r="C57" s="17" t="s">
        <v>1296</v>
      </c>
      <c r="D57" s="6">
        <v>671468</v>
      </c>
      <c r="E57" s="7">
        <v>5505.37</v>
      </c>
      <c r="F57" s="8">
        <v>5.1000000000000004E-3</v>
      </c>
      <c r="G57" s="58"/>
    </row>
    <row r="58" spans="1:7" x14ac:dyDescent="0.25">
      <c r="A58" s="57" t="s">
        <v>1518</v>
      </c>
      <c r="B58" s="17" t="s">
        <v>1519</v>
      </c>
      <c r="C58" s="17" t="s">
        <v>1299</v>
      </c>
      <c r="D58" s="6">
        <v>187410</v>
      </c>
      <c r="E58" s="7">
        <v>5335.09</v>
      </c>
      <c r="F58" s="8">
        <v>5.0000000000000001E-3</v>
      </c>
      <c r="G58" s="58"/>
    </row>
    <row r="59" spans="1:7" x14ac:dyDescent="0.25">
      <c r="A59" s="57" t="s">
        <v>1398</v>
      </c>
      <c r="B59" s="17" t="s">
        <v>1399</v>
      </c>
      <c r="C59" s="17" t="s">
        <v>1400</v>
      </c>
      <c r="D59" s="6">
        <v>2610838</v>
      </c>
      <c r="E59" s="7">
        <v>5267.37</v>
      </c>
      <c r="F59" s="8">
        <v>4.8999999999999998E-3</v>
      </c>
      <c r="G59" s="58"/>
    </row>
    <row r="60" spans="1:7" x14ac:dyDescent="0.25">
      <c r="A60" s="57" t="s">
        <v>1542</v>
      </c>
      <c r="B60" s="17" t="s">
        <v>1543</v>
      </c>
      <c r="C60" s="17" t="s">
        <v>1257</v>
      </c>
      <c r="D60" s="6">
        <v>84517</v>
      </c>
      <c r="E60" s="7">
        <v>5204.47</v>
      </c>
      <c r="F60" s="8">
        <v>4.7999999999999996E-3</v>
      </c>
      <c r="G60" s="58"/>
    </row>
    <row r="61" spans="1:7" x14ac:dyDescent="0.25">
      <c r="A61" s="57" t="s">
        <v>1486</v>
      </c>
      <c r="B61" s="17" t="s">
        <v>1487</v>
      </c>
      <c r="C61" s="17" t="s">
        <v>1326</v>
      </c>
      <c r="D61" s="6">
        <v>169514</v>
      </c>
      <c r="E61" s="7">
        <v>5110.34</v>
      </c>
      <c r="F61" s="8">
        <v>4.7999999999999996E-3</v>
      </c>
      <c r="G61" s="58"/>
    </row>
    <row r="62" spans="1:7" x14ac:dyDescent="0.25">
      <c r="A62" s="57" t="s">
        <v>1187</v>
      </c>
      <c r="B62" s="17" t="s">
        <v>1188</v>
      </c>
      <c r="C62" s="17" t="s">
        <v>1189</v>
      </c>
      <c r="D62" s="6">
        <v>1899861</v>
      </c>
      <c r="E62" s="7">
        <v>5092.58</v>
      </c>
      <c r="F62" s="8">
        <v>4.7000000000000002E-3</v>
      </c>
      <c r="G62" s="58"/>
    </row>
    <row r="63" spans="1:7" x14ac:dyDescent="0.25">
      <c r="A63" s="57" t="s">
        <v>1460</v>
      </c>
      <c r="B63" s="17" t="s">
        <v>1461</v>
      </c>
      <c r="C63" s="17" t="s">
        <v>1225</v>
      </c>
      <c r="D63" s="6">
        <v>124744</v>
      </c>
      <c r="E63" s="7">
        <v>4970.49</v>
      </c>
      <c r="F63" s="8">
        <v>4.5999999999999999E-3</v>
      </c>
      <c r="G63" s="58"/>
    </row>
    <row r="64" spans="1:7" x14ac:dyDescent="0.25">
      <c r="A64" s="57" t="s">
        <v>1772</v>
      </c>
      <c r="B64" s="17" t="s">
        <v>1773</v>
      </c>
      <c r="C64" s="17" t="s">
        <v>1199</v>
      </c>
      <c r="D64" s="6">
        <v>437630</v>
      </c>
      <c r="E64" s="7">
        <v>4864.26</v>
      </c>
      <c r="F64" s="8">
        <v>4.4999999999999997E-3</v>
      </c>
      <c r="G64" s="58"/>
    </row>
    <row r="65" spans="1:7" x14ac:dyDescent="0.25">
      <c r="A65" s="57" t="s">
        <v>1774</v>
      </c>
      <c r="B65" s="17" t="s">
        <v>1775</v>
      </c>
      <c r="C65" s="17" t="s">
        <v>1254</v>
      </c>
      <c r="D65" s="6">
        <v>708350</v>
      </c>
      <c r="E65" s="7">
        <v>4850.43</v>
      </c>
      <c r="F65" s="8">
        <v>4.4999999999999997E-3</v>
      </c>
      <c r="G65" s="58"/>
    </row>
    <row r="66" spans="1:7" x14ac:dyDescent="0.25">
      <c r="A66" s="57" t="s">
        <v>1776</v>
      </c>
      <c r="B66" s="17" t="s">
        <v>1777</v>
      </c>
      <c r="C66" s="17" t="s">
        <v>1225</v>
      </c>
      <c r="D66" s="6">
        <v>61883</v>
      </c>
      <c r="E66" s="7">
        <v>4817.68</v>
      </c>
      <c r="F66" s="8">
        <v>4.4999999999999997E-3</v>
      </c>
      <c r="G66" s="58"/>
    </row>
    <row r="67" spans="1:7" x14ac:dyDescent="0.25">
      <c r="A67" s="57" t="s">
        <v>1778</v>
      </c>
      <c r="B67" s="17" t="s">
        <v>1779</v>
      </c>
      <c r="C67" s="17" t="s">
        <v>1177</v>
      </c>
      <c r="D67" s="6">
        <v>902230</v>
      </c>
      <c r="E67" s="7">
        <v>4697.91</v>
      </c>
      <c r="F67" s="8">
        <v>4.4000000000000003E-3</v>
      </c>
      <c r="G67" s="58"/>
    </row>
    <row r="68" spans="1:7" x14ac:dyDescent="0.25">
      <c r="A68" s="57" t="s">
        <v>1780</v>
      </c>
      <c r="B68" s="17" t="s">
        <v>1781</v>
      </c>
      <c r="C68" s="17" t="s">
        <v>1199</v>
      </c>
      <c r="D68" s="6">
        <v>325283</v>
      </c>
      <c r="E68" s="7">
        <v>4688.63</v>
      </c>
      <c r="F68" s="8">
        <v>4.4000000000000003E-3</v>
      </c>
      <c r="G68" s="58"/>
    </row>
    <row r="69" spans="1:7" x14ac:dyDescent="0.25">
      <c r="A69" s="57" t="s">
        <v>1406</v>
      </c>
      <c r="B69" s="17" t="s">
        <v>1407</v>
      </c>
      <c r="C69" s="17" t="s">
        <v>1254</v>
      </c>
      <c r="D69" s="6">
        <v>15174</v>
      </c>
      <c r="E69" s="7">
        <v>4556.95</v>
      </c>
      <c r="F69" s="8">
        <v>4.1999999999999997E-3</v>
      </c>
      <c r="G69" s="58"/>
    </row>
    <row r="70" spans="1:7" x14ac:dyDescent="0.25">
      <c r="A70" s="57" t="s">
        <v>1536</v>
      </c>
      <c r="B70" s="17" t="s">
        <v>1537</v>
      </c>
      <c r="C70" s="17" t="s">
        <v>1257</v>
      </c>
      <c r="D70" s="6">
        <v>173780</v>
      </c>
      <c r="E70" s="7">
        <v>4519.32</v>
      </c>
      <c r="F70" s="8">
        <v>4.1999999999999997E-3</v>
      </c>
      <c r="G70" s="58"/>
    </row>
    <row r="71" spans="1:7" x14ac:dyDescent="0.25">
      <c r="A71" s="57" t="s">
        <v>1538</v>
      </c>
      <c r="B71" s="17" t="s">
        <v>1539</v>
      </c>
      <c r="C71" s="17" t="s">
        <v>1363</v>
      </c>
      <c r="D71" s="6">
        <v>116343</v>
      </c>
      <c r="E71" s="7">
        <v>4499.62</v>
      </c>
      <c r="F71" s="8">
        <v>4.1999999999999997E-3</v>
      </c>
      <c r="G71" s="58"/>
    </row>
    <row r="72" spans="1:7" x14ac:dyDescent="0.25">
      <c r="A72" s="57" t="s">
        <v>1208</v>
      </c>
      <c r="B72" s="17" t="s">
        <v>1209</v>
      </c>
      <c r="C72" s="17" t="s">
        <v>1210</v>
      </c>
      <c r="D72" s="6">
        <v>1539140</v>
      </c>
      <c r="E72" s="7">
        <v>4481.21</v>
      </c>
      <c r="F72" s="8">
        <v>4.1999999999999997E-3</v>
      </c>
      <c r="G72" s="58"/>
    </row>
    <row r="73" spans="1:7" x14ac:dyDescent="0.25">
      <c r="A73" s="57" t="s">
        <v>1782</v>
      </c>
      <c r="B73" s="17" t="s">
        <v>1783</v>
      </c>
      <c r="C73" s="17" t="s">
        <v>1251</v>
      </c>
      <c r="D73" s="6">
        <v>1822428</v>
      </c>
      <c r="E73" s="7">
        <v>4471.33</v>
      </c>
      <c r="F73" s="8">
        <v>4.1999999999999997E-3</v>
      </c>
      <c r="G73" s="58"/>
    </row>
    <row r="74" spans="1:7" x14ac:dyDescent="0.25">
      <c r="A74" s="57" t="s">
        <v>1540</v>
      </c>
      <c r="B74" s="17" t="s">
        <v>1541</v>
      </c>
      <c r="C74" s="17" t="s">
        <v>1403</v>
      </c>
      <c r="D74" s="6">
        <v>375397</v>
      </c>
      <c r="E74" s="7">
        <v>4257.9399999999996</v>
      </c>
      <c r="F74" s="8">
        <v>4.0000000000000001E-3</v>
      </c>
      <c r="G74" s="58"/>
    </row>
    <row r="75" spans="1:7" x14ac:dyDescent="0.25">
      <c r="A75" s="57" t="s">
        <v>1482</v>
      </c>
      <c r="B75" s="17" t="s">
        <v>1483</v>
      </c>
      <c r="C75" s="17" t="s">
        <v>1257</v>
      </c>
      <c r="D75" s="6">
        <v>260221</v>
      </c>
      <c r="E75" s="7">
        <v>4207.25</v>
      </c>
      <c r="F75" s="8">
        <v>3.8999999999999998E-3</v>
      </c>
      <c r="G75" s="58"/>
    </row>
    <row r="76" spans="1:7" x14ac:dyDescent="0.25">
      <c r="A76" s="57" t="s">
        <v>1267</v>
      </c>
      <c r="B76" s="17" t="s">
        <v>1268</v>
      </c>
      <c r="C76" s="17" t="s">
        <v>1257</v>
      </c>
      <c r="D76" s="6">
        <v>385960</v>
      </c>
      <c r="E76" s="7">
        <v>4202.1400000000003</v>
      </c>
      <c r="F76" s="8">
        <v>3.8999999999999998E-3</v>
      </c>
      <c r="G76" s="58"/>
    </row>
    <row r="77" spans="1:7" x14ac:dyDescent="0.25">
      <c r="A77" s="57" t="s">
        <v>1281</v>
      </c>
      <c r="B77" s="17" t="s">
        <v>1282</v>
      </c>
      <c r="C77" s="17" t="s">
        <v>1202</v>
      </c>
      <c r="D77" s="6">
        <v>2012391</v>
      </c>
      <c r="E77" s="7">
        <v>4054.97</v>
      </c>
      <c r="F77" s="8">
        <v>3.8E-3</v>
      </c>
      <c r="G77" s="58"/>
    </row>
    <row r="78" spans="1:7" x14ac:dyDescent="0.25">
      <c r="A78" s="57" t="s">
        <v>1784</v>
      </c>
      <c r="B78" s="17" t="s">
        <v>1785</v>
      </c>
      <c r="C78" s="17" t="s">
        <v>1199</v>
      </c>
      <c r="D78" s="6">
        <v>93823</v>
      </c>
      <c r="E78" s="7">
        <v>3883.05</v>
      </c>
      <c r="F78" s="8">
        <v>3.5999999999999999E-3</v>
      </c>
      <c r="G78" s="58"/>
    </row>
    <row r="79" spans="1:7" x14ac:dyDescent="0.25">
      <c r="A79" s="57" t="s">
        <v>1786</v>
      </c>
      <c r="B79" s="17" t="s">
        <v>1787</v>
      </c>
      <c r="C79" s="17" t="s">
        <v>1393</v>
      </c>
      <c r="D79" s="6">
        <v>139045</v>
      </c>
      <c r="E79" s="7">
        <v>3869.34</v>
      </c>
      <c r="F79" s="8">
        <v>3.5999999999999999E-3</v>
      </c>
      <c r="G79" s="58"/>
    </row>
    <row r="80" spans="1:7" x14ac:dyDescent="0.25">
      <c r="A80" s="57" t="s">
        <v>1534</v>
      </c>
      <c r="B80" s="17" t="s">
        <v>1535</v>
      </c>
      <c r="C80" s="17" t="s">
        <v>1492</v>
      </c>
      <c r="D80" s="6">
        <v>307521</v>
      </c>
      <c r="E80" s="7">
        <v>3849.55</v>
      </c>
      <c r="F80" s="8">
        <v>3.5999999999999999E-3</v>
      </c>
      <c r="G80" s="58"/>
    </row>
    <row r="81" spans="1:7" x14ac:dyDescent="0.25">
      <c r="A81" s="57" t="s">
        <v>1788</v>
      </c>
      <c r="B81" s="17" t="s">
        <v>1789</v>
      </c>
      <c r="C81" s="17" t="s">
        <v>1511</v>
      </c>
      <c r="D81" s="6">
        <v>78368</v>
      </c>
      <c r="E81" s="7">
        <v>3848.85</v>
      </c>
      <c r="F81" s="8">
        <v>3.5999999999999999E-3</v>
      </c>
      <c r="G81" s="58"/>
    </row>
    <row r="82" spans="1:7" x14ac:dyDescent="0.25">
      <c r="A82" s="57" t="s">
        <v>1790</v>
      </c>
      <c r="B82" s="17" t="s">
        <v>1791</v>
      </c>
      <c r="C82" s="17" t="s">
        <v>1792</v>
      </c>
      <c r="D82" s="6">
        <v>338213</v>
      </c>
      <c r="E82" s="7">
        <v>3802.36</v>
      </c>
      <c r="F82" s="8">
        <v>3.5000000000000001E-3</v>
      </c>
      <c r="G82" s="58"/>
    </row>
    <row r="83" spans="1:7" x14ac:dyDescent="0.25">
      <c r="A83" s="57" t="s">
        <v>1793</v>
      </c>
      <c r="B83" s="17" t="s">
        <v>1794</v>
      </c>
      <c r="C83" s="17" t="s">
        <v>1238</v>
      </c>
      <c r="D83" s="6">
        <v>472219</v>
      </c>
      <c r="E83" s="7">
        <v>3798.77</v>
      </c>
      <c r="F83" s="8">
        <v>3.5000000000000001E-3</v>
      </c>
      <c r="G83" s="58"/>
    </row>
    <row r="84" spans="1:7" x14ac:dyDescent="0.25">
      <c r="A84" s="57" t="s">
        <v>1322</v>
      </c>
      <c r="B84" s="17" t="s">
        <v>1323</v>
      </c>
      <c r="C84" s="17" t="s">
        <v>1199</v>
      </c>
      <c r="D84" s="6">
        <v>3311047</v>
      </c>
      <c r="E84" s="7">
        <v>3665.33</v>
      </c>
      <c r="F84" s="8">
        <v>3.3999999999999998E-3</v>
      </c>
      <c r="G84" s="58"/>
    </row>
    <row r="85" spans="1:7" x14ac:dyDescent="0.25">
      <c r="A85" s="57" t="s">
        <v>1795</v>
      </c>
      <c r="B85" s="17" t="s">
        <v>1796</v>
      </c>
      <c r="C85" s="17" t="s">
        <v>1245</v>
      </c>
      <c r="D85" s="6">
        <v>384993</v>
      </c>
      <c r="E85" s="7">
        <v>3527.11</v>
      </c>
      <c r="F85" s="8">
        <v>3.3E-3</v>
      </c>
      <c r="G85" s="58"/>
    </row>
    <row r="86" spans="1:7" x14ac:dyDescent="0.25">
      <c r="A86" s="57" t="s">
        <v>1546</v>
      </c>
      <c r="B86" s="17" t="s">
        <v>1547</v>
      </c>
      <c r="C86" s="17" t="s">
        <v>1548</v>
      </c>
      <c r="D86" s="6">
        <v>10125</v>
      </c>
      <c r="E86" s="7">
        <v>3488.16</v>
      </c>
      <c r="F86" s="8">
        <v>3.2000000000000002E-3</v>
      </c>
      <c r="G86" s="58"/>
    </row>
    <row r="87" spans="1:7" x14ac:dyDescent="0.25">
      <c r="A87" s="57" t="s">
        <v>1528</v>
      </c>
      <c r="B87" s="17" t="s">
        <v>1529</v>
      </c>
      <c r="C87" s="17" t="s">
        <v>1393</v>
      </c>
      <c r="D87" s="6">
        <v>229795</v>
      </c>
      <c r="E87" s="7">
        <v>3391.43</v>
      </c>
      <c r="F87" s="8">
        <v>3.2000000000000002E-3</v>
      </c>
      <c r="G87" s="58"/>
    </row>
    <row r="88" spans="1:7" x14ac:dyDescent="0.25">
      <c r="A88" s="57" t="s">
        <v>1797</v>
      </c>
      <c r="B88" s="17" t="s">
        <v>1798</v>
      </c>
      <c r="C88" s="17" t="s">
        <v>1254</v>
      </c>
      <c r="D88" s="6">
        <v>74898</v>
      </c>
      <c r="E88" s="7">
        <v>3231.77</v>
      </c>
      <c r="F88" s="8">
        <v>3.0000000000000001E-3</v>
      </c>
      <c r="G88" s="58"/>
    </row>
    <row r="89" spans="1:7" x14ac:dyDescent="0.25">
      <c r="A89" s="57" t="s">
        <v>1448</v>
      </c>
      <c r="B89" s="17" t="s">
        <v>1449</v>
      </c>
      <c r="C89" s="17" t="s">
        <v>1305</v>
      </c>
      <c r="D89" s="6">
        <v>66513</v>
      </c>
      <c r="E89" s="7">
        <v>3140.94</v>
      </c>
      <c r="F89" s="8">
        <v>2.8999999999999998E-3</v>
      </c>
      <c r="G89" s="58"/>
    </row>
    <row r="90" spans="1:7" x14ac:dyDescent="0.25">
      <c r="A90" s="57" t="s">
        <v>1339</v>
      </c>
      <c r="B90" s="17" t="s">
        <v>1340</v>
      </c>
      <c r="C90" s="17" t="s">
        <v>1199</v>
      </c>
      <c r="D90" s="6">
        <v>1710000</v>
      </c>
      <c r="E90" s="7">
        <v>2960.87</v>
      </c>
      <c r="F90" s="8">
        <v>2.8E-3</v>
      </c>
      <c r="G90" s="58"/>
    </row>
    <row r="91" spans="1:7" x14ac:dyDescent="0.25">
      <c r="A91" s="57" t="s">
        <v>1799</v>
      </c>
      <c r="B91" s="17" t="s">
        <v>1800</v>
      </c>
      <c r="C91" s="17" t="s">
        <v>1248</v>
      </c>
      <c r="D91" s="6">
        <v>591921</v>
      </c>
      <c r="E91" s="7">
        <v>2924.09</v>
      </c>
      <c r="F91" s="8">
        <v>2.7000000000000001E-3</v>
      </c>
      <c r="G91" s="58"/>
    </row>
    <row r="92" spans="1:7" x14ac:dyDescent="0.25">
      <c r="A92" s="57" t="s">
        <v>1181</v>
      </c>
      <c r="B92" s="17" t="s">
        <v>1182</v>
      </c>
      <c r="C92" s="17" t="s">
        <v>1183</v>
      </c>
      <c r="D92" s="6">
        <v>88800</v>
      </c>
      <c r="E92" s="7">
        <v>2839.02</v>
      </c>
      <c r="F92" s="8">
        <v>2.5999999999999999E-3</v>
      </c>
      <c r="G92" s="58"/>
    </row>
    <row r="93" spans="1:7" x14ac:dyDescent="0.25">
      <c r="A93" s="57" t="s">
        <v>1801</v>
      </c>
      <c r="B93" s="17" t="s">
        <v>1802</v>
      </c>
      <c r="C93" s="17" t="s">
        <v>1199</v>
      </c>
      <c r="D93" s="6">
        <v>174573</v>
      </c>
      <c r="E93" s="7">
        <v>2584.4699999999998</v>
      </c>
      <c r="F93" s="8">
        <v>2.3999999999999998E-3</v>
      </c>
      <c r="G93" s="58"/>
    </row>
    <row r="94" spans="1:7" x14ac:dyDescent="0.25">
      <c r="A94" s="57" t="s">
        <v>1803</v>
      </c>
      <c r="B94" s="17" t="s">
        <v>1804</v>
      </c>
      <c r="C94" s="17" t="s">
        <v>1393</v>
      </c>
      <c r="D94" s="6">
        <v>987600</v>
      </c>
      <c r="E94" s="7">
        <v>2515.42</v>
      </c>
      <c r="F94" s="8">
        <v>2.3E-3</v>
      </c>
      <c r="G94" s="58"/>
    </row>
    <row r="95" spans="1:7" x14ac:dyDescent="0.25">
      <c r="A95" s="57" t="s">
        <v>1246</v>
      </c>
      <c r="B95" s="17" t="s">
        <v>1247</v>
      </c>
      <c r="C95" s="17" t="s">
        <v>1248</v>
      </c>
      <c r="D95" s="6">
        <v>551250</v>
      </c>
      <c r="E95" s="7">
        <v>1363.24</v>
      </c>
      <c r="F95" s="8">
        <v>1.2999999999999999E-3</v>
      </c>
      <c r="G95" s="58"/>
    </row>
    <row r="96" spans="1:7" x14ac:dyDescent="0.25">
      <c r="A96" s="57" t="s">
        <v>1213</v>
      </c>
      <c r="B96" s="17" t="s">
        <v>1214</v>
      </c>
      <c r="C96" s="17" t="s">
        <v>1199</v>
      </c>
      <c r="D96" s="6">
        <v>290625</v>
      </c>
      <c r="E96" s="7">
        <v>1134.1600000000001</v>
      </c>
      <c r="F96" s="8">
        <v>1.1000000000000001E-3</v>
      </c>
      <c r="G96" s="58"/>
    </row>
    <row r="97" spans="1:7" x14ac:dyDescent="0.25">
      <c r="A97" s="57" t="s">
        <v>1217</v>
      </c>
      <c r="B97" s="17" t="s">
        <v>1218</v>
      </c>
      <c r="C97" s="17" t="s">
        <v>1219</v>
      </c>
      <c r="D97" s="6">
        <v>409400</v>
      </c>
      <c r="E97" s="7">
        <v>1112.1400000000001</v>
      </c>
      <c r="F97" s="8">
        <v>1E-3</v>
      </c>
      <c r="G97" s="58"/>
    </row>
    <row r="98" spans="1:7" x14ac:dyDescent="0.25">
      <c r="A98" s="57" t="s">
        <v>1249</v>
      </c>
      <c r="B98" s="17" t="s">
        <v>1250</v>
      </c>
      <c r="C98" s="17" t="s">
        <v>1251</v>
      </c>
      <c r="D98" s="6">
        <v>607500</v>
      </c>
      <c r="E98" s="7">
        <v>495.72</v>
      </c>
      <c r="F98" s="8">
        <v>5.0000000000000001E-4</v>
      </c>
      <c r="G98" s="58"/>
    </row>
    <row r="99" spans="1:7" x14ac:dyDescent="0.25">
      <c r="A99" s="57" t="s">
        <v>1805</v>
      </c>
      <c r="B99" s="17" t="s">
        <v>1806</v>
      </c>
      <c r="C99" s="17" t="s">
        <v>1511</v>
      </c>
      <c r="D99" s="6">
        <v>114779</v>
      </c>
      <c r="E99" s="7">
        <v>410.68</v>
      </c>
      <c r="F99" s="8">
        <v>4.0000000000000002E-4</v>
      </c>
      <c r="G99" s="58"/>
    </row>
    <row r="100" spans="1:7" x14ac:dyDescent="0.25">
      <c r="A100" s="57" t="s">
        <v>1807</v>
      </c>
      <c r="B100" s="17" t="s">
        <v>1808</v>
      </c>
      <c r="C100" s="17" t="s">
        <v>1293</v>
      </c>
      <c r="D100" s="6">
        <v>288</v>
      </c>
      <c r="E100" s="7">
        <v>10.81</v>
      </c>
      <c r="F100" s="103" t="s">
        <v>172</v>
      </c>
      <c r="G100" s="58"/>
    </row>
    <row r="101" spans="1:7" x14ac:dyDescent="0.25">
      <c r="A101" s="59" t="s">
        <v>129</v>
      </c>
      <c r="B101" s="18"/>
      <c r="C101" s="18"/>
      <c r="D101" s="9"/>
      <c r="E101" s="20">
        <v>806978.94</v>
      </c>
      <c r="F101" s="21">
        <v>0.75180000000000002</v>
      </c>
      <c r="G101" s="60"/>
    </row>
    <row r="102" spans="1:7" x14ac:dyDescent="0.25">
      <c r="A102" s="59" t="s">
        <v>1551</v>
      </c>
      <c r="B102" s="17"/>
      <c r="C102" s="17"/>
      <c r="D102" s="6"/>
      <c r="E102" s="7"/>
      <c r="F102" s="8"/>
      <c r="G102" s="58"/>
    </row>
    <row r="103" spans="1:7" x14ac:dyDescent="0.25">
      <c r="A103" s="59" t="s">
        <v>129</v>
      </c>
      <c r="B103" s="17"/>
      <c r="C103" s="17"/>
      <c r="D103" s="6"/>
      <c r="E103" s="22" t="s">
        <v>123</v>
      </c>
      <c r="F103" s="23" t="s">
        <v>123</v>
      </c>
      <c r="G103" s="58"/>
    </row>
    <row r="104" spans="1:7" x14ac:dyDescent="0.25">
      <c r="A104" s="59"/>
      <c r="B104" s="17"/>
      <c r="C104" s="17"/>
      <c r="D104" s="6"/>
      <c r="E104" s="30"/>
      <c r="F104" s="31"/>
      <c r="G104" s="58"/>
    </row>
    <row r="105" spans="1:7" x14ac:dyDescent="0.25">
      <c r="A105" s="59" t="s">
        <v>1809</v>
      </c>
      <c r="B105" s="17"/>
      <c r="C105" s="17"/>
      <c r="D105" s="6"/>
      <c r="E105" s="30"/>
      <c r="F105" s="31"/>
      <c r="G105" s="58"/>
    </row>
    <row r="106" spans="1:7" x14ac:dyDescent="0.25">
      <c r="A106" s="57" t="s">
        <v>1810</v>
      </c>
      <c r="B106" s="17" t="s">
        <v>1811</v>
      </c>
      <c r="C106" s="17"/>
      <c r="D106" s="6">
        <v>9000</v>
      </c>
      <c r="E106" s="7">
        <v>8692.4500000000007</v>
      </c>
      <c r="F106" s="8">
        <v>8.0999999999999996E-3</v>
      </c>
      <c r="G106" s="58">
        <v>9.2649999999999996E-2</v>
      </c>
    </row>
    <row r="107" spans="1:7" x14ac:dyDescent="0.25">
      <c r="A107" s="59" t="s">
        <v>129</v>
      </c>
      <c r="B107" s="17"/>
      <c r="C107" s="17"/>
      <c r="D107" s="6"/>
      <c r="E107" s="20">
        <f>SUM(E106)</f>
        <v>8692.4500000000007</v>
      </c>
      <c r="F107" s="21">
        <f>SUM(F106)</f>
        <v>8.0999999999999996E-3</v>
      </c>
      <c r="G107" s="60"/>
    </row>
    <row r="108" spans="1:7" x14ac:dyDescent="0.25">
      <c r="A108" s="59"/>
      <c r="B108" s="17"/>
      <c r="C108" s="17"/>
      <c r="D108" s="6"/>
      <c r="E108" s="30"/>
      <c r="F108" s="31"/>
      <c r="G108" s="58"/>
    </row>
    <row r="109" spans="1:7" x14ac:dyDescent="0.25">
      <c r="A109" s="61" t="s">
        <v>165</v>
      </c>
      <c r="B109" s="40"/>
      <c r="C109" s="40"/>
      <c r="D109" s="41"/>
      <c r="E109" s="14">
        <f>+E101+E107</f>
        <v>815671.3899999999</v>
      </c>
      <c r="F109" s="15">
        <f>+F101+F107</f>
        <v>0.75990000000000002</v>
      </c>
      <c r="G109" s="60"/>
    </row>
    <row r="110" spans="1:7" x14ac:dyDescent="0.25">
      <c r="A110" s="57"/>
      <c r="B110" s="17"/>
      <c r="C110" s="17"/>
      <c r="D110" s="6"/>
      <c r="E110" s="7"/>
      <c r="F110" s="8"/>
      <c r="G110" s="58"/>
    </row>
    <row r="111" spans="1:7" x14ac:dyDescent="0.25">
      <c r="A111" s="59" t="s">
        <v>1552</v>
      </c>
      <c r="B111" s="17"/>
      <c r="C111" s="17"/>
      <c r="D111" s="6"/>
      <c r="E111" s="7"/>
      <c r="F111" s="8"/>
      <c r="G111" s="58"/>
    </row>
    <row r="112" spans="1:7" x14ac:dyDescent="0.25">
      <c r="A112" s="59" t="s">
        <v>1553</v>
      </c>
      <c r="B112" s="17"/>
      <c r="C112" s="17"/>
      <c r="D112" s="6"/>
      <c r="E112" s="7"/>
      <c r="F112" s="8"/>
      <c r="G112" s="58"/>
    </row>
    <row r="113" spans="1:7" x14ac:dyDescent="0.25">
      <c r="A113" s="57" t="s">
        <v>1812</v>
      </c>
      <c r="B113" s="17"/>
      <c r="C113" s="17"/>
      <c r="D113" s="6">
        <v>1375000</v>
      </c>
      <c r="E113" s="7">
        <v>5786</v>
      </c>
      <c r="F113" s="8">
        <v>5.3880000000000004E-3</v>
      </c>
      <c r="G113" s="58"/>
    </row>
    <row r="114" spans="1:7" x14ac:dyDescent="0.25">
      <c r="A114" s="57" t="s">
        <v>1813</v>
      </c>
      <c r="B114" s="17"/>
      <c r="C114" s="17"/>
      <c r="D114" s="6">
        <v>105300</v>
      </c>
      <c r="E114" s="7">
        <v>3943.64</v>
      </c>
      <c r="F114" s="8">
        <v>3.6719999999999999E-3</v>
      </c>
      <c r="G114" s="58"/>
    </row>
    <row r="115" spans="1:7" x14ac:dyDescent="0.25">
      <c r="A115" s="57" t="s">
        <v>1814</v>
      </c>
      <c r="B115" s="17"/>
      <c r="C115" s="17"/>
      <c r="D115" s="6">
        <v>124850</v>
      </c>
      <c r="E115" s="7">
        <v>1825.56</v>
      </c>
      <c r="F115" s="8">
        <v>1.6999999999999999E-3</v>
      </c>
      <c r="G115" s="58"/>
    </row>
    <row r="116" spans="1:7" x14ac:dyDescent="0.25">
      <c r="A116" s="57" t="s">
        <v>1603</v>
      </c>
      <c r="B116" s="17"/>
      <c r="C116" s="17"/>
      <c r="D116" s="6">
        <v>20400</v>
      </c>
      <c r="E116" s="7">
        <v>969.62</v>
      </c>
      <c r="F116" s="8">
        <v>9.0300000000000005E-4</v>
      </c>
      <c r="G116" s="58"/>
    </row>
    <row r="117" spans="1:7" x14ac:dyDescent="0.25">
      <c r="A117" s="57" t="s">
        <v>1643</v>
      </c>
      <c r="B117" s="17"/>
      <c r="C117" s="17"/>
      <c r="D117" s="24">
        <v>-2000</v>
      </c>
      <c r="E117" s="11">
        <v>-17.75</v>
      </c>
      <c r="F117" s="12">
        <v>-1.5999999999999999E-5</v>
      </c>
      <c r="G117" s="58"/>
    </row>
    <row r="118" spans="1:7" x14ac:dyDescent="0.25">
      <c r="A118" s="57" t="s">
        <v>1705</v>
      </c>
      <c r="B118" s="17"/>
      <c r="C118" s="17"/>
      <c r="D118" s="24">
        <v>-80000</v>
      </c>
      <c r="E118" s="11">
        <v>-121.16</v>
      </c>
      <c r="F118" s="12">
        <v>-1.12E-4</v>
      </c>
      <c r="G118" s="58"/>
    </row>
    <row r="119" spans="1:7" x14ac:dyDescent="0.25">
      <c r="A119" s="57" t="s">
        <v>1698</v>
      </c>
      <c r="B119" s="17"/>
      <c r="C119" s="17"/>
      <c r="D119" s="24">
        <v>-32400</v>
      </c>
      <c r="E119" s="11">
        <v>-154.88999999999999</v>
      </c>
      <c r="F119" s="12">
        <v>-1.44E-4</v>
      </c>
      <c r="G119" s="58"/>
    </row>
    <row r="120" spans="1:7" x14ac:dyDescent="0.25">
      <c r="A120" s="57" t="s">
        <v>1645</v>
      </c>
      <c r="B120" s="17"/>
      <c r="C120" s="17"/>
      <c r="D120" s="24">
        <v>-4500</v>
      </c>
      <c r="E120" s="11">
        <v>-160.71</v>
      </c>
      <c r="F120" s="12">
        <v>-1.4899999999999999E-4</v>
      </c>
      <c r="G120" s="58"/>
    </row>
    <row r="121" spans="1:7" x14ac:dyDescent="0.25">
      <c r="A121" s="57" t="s">
        <v>1714</v>
      </c>
      <c r="B121" s="17"/>
      <c r="C121" s="17"/>
      <c r="D121" s="24">
        <v>-76050</v>
      </c>
      <c r="E121" s="11">
        <v>-201.84</v>
      </c>
      <c r="F121" s="12">
        <v>-1.8699999999999999E-4</v>
      </c>
      <c r="G121" s="58"/>
    </row>
    <row r="122" spans="1:7" x14ac:dyDescent="0.25">
      <c r="A122" s="57" t="s">
        <v>1575</v>
      </c>
      <c r="B122" s="17"/>
      <c r="C122" s="17"/>
      <c r="D122" s="24">
        <v>-36000</v>
      </c>
      <c r="E122" s="11">
        <v>-213.89</v>
      </c>
      <c r="F122" s="12">
        <v>-1.9900000000000001E-4</v>
      </c>
      <c r="G122" s="58"/>
    </row>
    <row r="123" spans="1:7" x14ac:dyDescent="0.25">
      <c r="A123" s="57" t="s">
        <v>1625</v>
      </c>
      <c r="B123" s="17"/>
      <c r="C123" s="17"/>
      <c r="D123" s="24">
        <v>-79200</v>
      </c>
      <c r="E123" s="11">
        <v>-220.61</v>
      </c>
      <c r="F123" s="12">
        <v>-2.05E-4</v>
      </c>
      <c r="G123" s="58"/>
    </row>
    <row r="124" spans="1:7" x14ac:dyDescent="0.25">
      <c r="A124" s="57" t="s">
        <v>1663</v>
      </c>
      <c r="B124" s="17"/>
      <c r="C124" s="17"/>
      <c r="D124" s="24">
        <v>-15600</v>
      </c>
      <c r="E124" s="11">
        <v>-235.37</v>
      </c>
      <c r="F124" s="12">
        <v>-2.1900000000000001E-4</v>
      </c>
      <c r="G124" s="58"/>
    </row>
    <row r="125" spans="1:7" x14ac:dyDescent="0.25">
      <c r="A125" s="57" t="s">
        <v>1659</v>
      </c>
      <c r="B125" s="17"/>
      <c r="C125" s="17"/>
      <c r="D125" s="24">
        <v>-23750</v>
      </c>
      <c r="E125" s="11">
        <v>-250.46</v>
      </c>
      <c r="F125" s="12">
        <v>-2.33E-4</v>
      </c>
      <c r="G125" s="58"/>
    </row>
    <row r="126" spans="1:7" x14ac:dyDescent="0.25">
      <c r="A126" s="57" t="s">
        <v>1713</v>
      </c>
      <c r="B126" s="17"/>
      <c r="C126" s="17"/>
      <c r="D126" s="24">
        <v>-18500</v>
      </c>
      <c r="E126" s="11">
        <v>-288.89</v>
      </c>
      <c r="F126" s="12">
        <v>-2.6899999999999998E-4</v>
      </c>
      <c r="G126" s="58"/>
    </row>
    <row r="127" spans="1:7" x14ac:dyDescent="0.25">
      <c r="A127" s="57" t="s">
        <v>1586</v>
      </c>
      <c r="B127" s="17"/>
      <c r="C127" s="17"/>
      <c r="D127" s="24">
        <v>-22950</v>
      </c>
      <c r="E127" s="11">
        <v>-372.59</v>
      </c>
      <c r="F127" s="12">
        <v>-3.4600000000000001E-4</v>
      </c>
      <c r="G127" s="58"/>
    </row>
    <row r="128" spans="1:7" x14ac:dyDescent="0.25">
      <c r="A128" s="57" t="s">
        <v>1630</v>
      </c>
      <c r="B128" s="17"/>
      <c r="C128" s="17"/>
      <c r="D128" s="24">
        <v>-44175</v>
      </c>
      <c r="E128" s="11">
        <v>-442.13</v>
      </c>
      <c r="F128" s="12">
        <v>-4.1100000000000002E-4</v>
      </c>
      <c r="G128" s="58"/>
    </row>
    <row r="129" spans="1:7" x14ac:dyDescent="0.25">
      <c r="A129" s="57" t="s">
        <v>1692</v>
      </c>
      <c r="B129" s="17"/>
      <c r="C129" s="17"/>
      <c r="D129" s="24">
        <v>-607500</v>
      </c>
      <c r="E129" s="11">
        <v>-498.45</v>
      </c>
      <c r="F129" s="12">
        <v>-4.64E-4</v>
      </c>
      <c r="G129" s="58"/>
    </row>
    <row r="130" spans="1:7" x14ac:dyDescent="0.25">
      <c r="A130" s="57" t="s">
        <v>1701</v>
      </c>
      <c r="B130" s="17"/>
      <c r="C130" s="17"/>
      <c r="D130" s="24">
        <v>-45600</v>
      </c>
      <c r="E130" s="11">
        <v>-565.04999999999995</v>
      </c>
      <c r="F130" s="12">
        <v>-5.2599999999999999E-4</v>
      </c>
      <c r="G130" s="58"/>
    </row>
    <row r="131" spans="1:7" x14ac:dyDescent="0.25">
      <c r="A131" s="57" t="s">
        <v>1709</v>
      </c>
      <c r="B131" s="17"/>
      <c r="C131" s="17"/>
      <c r="D131" s="24">
        <v>-78000</v>
      </c>
      <c r="E131" s="11">
        <v>-590.11</v>
      </c>
      <c r="F131" s="12">
        <v>-5.4900000000000001E-4</v>
      </c>
      <c r="G131" s="58"/>
    </row>
    <row r="132" spans="1:7" x14ac:dyDescent="0.25">
      <c r="A132" s="57" t="s">
        <v>1684</v>
      </c>
      <c r="B132" s="17"/>
      <c r="C132" s="17"/>
      <c r="D132" s="24">
        <v>-102600</v>
      </c>
      <c r="E132" s="11">
        <v>-623.14</v>
      </c>
      <c r="F132" s="12">
        <v>-5.8E-4</v>
      </c>
      <c r="G132" s="58"/>
    </row>
    <row r="133" spans="1:7" x14ac:dyDescent="0.25">
      <c r="A133" s="57" t="s">
        <v>1671</v>
      </c>
      <c r="B133" s="17"/>
      <c r="C133" s="17"/>
      <c r="D133" s="24">
        <v>-34650</v>
      </c>
      <c r="E133" s="11">
        <v>-750.74</v>
      </c>
      <c r="F133" s="12">
        <v>-6.9899999999999997E-4</v>
      </c>
      <c r="G133" s="58"/>
    </row>
    <row r="134" spans="1:7" x14ac:dyDescent="0.25">
      <c r="A134" s="57" t="s">
        <v>1696</v>
      </c>
      <c r="B134" s="17"/>
      <c r="C134" s="17"/>
      <c r="D134" s="24">
        <v>-24150</v>
      </c>
      <c r="E134" s="11">
        <v>-943.61</v>
      </c>
      <c r="F134" s="12">
        <v>-8.7799999999999998E-4</v>
      </c>
      <c r="G134" s="58"/>
    </row>
    <row r="135" spans="1:7" x14ac:dyDescent="0.25">
      <c r="A135" s="57" t="s">
        <v>1668</v>
      </c>
      <c r="B135" s="17"/>
      <c r="C135" s="17"/>
      <c r="D135" s="24">
        <v>-808000</v>
      </c>
      <c r="E135" s="11">
        <v>-1013.23</v>
      </c>
      <c r="F135" s="12">
        <v>-9.4300000000000004E-4</v>
      </c>
      <c r="G135" s="58"/>
    </row>
    <row r="136" spans="1:7" x14ac:dyDescent="0.25">
      <c r="A136" s="57" t="s">
        <v>1703</v>
      </c>
      <c r="B136" s="17"/>
      <c r="C136" s="17"/>
      <c r="D136" s="24">
        <v>-409400</v>
      </c>
      <c r="E136" s="11">
        <v>-1120.73</v>
      </c>
      <c r="F136" s="12">
        <v>-1.0430000000000001E-3</v>
      </c>
      <c r="G136" s="58"/>
    </row>
    <row r="137" spans="1:7" x14ac:dyDescent="0.25">
      <c r="A137" s="57" t="s">
        <v>1706</v>
      </c>
      <c r="B137" s="17"/>
      <c r="C137" s="17"/>
      <c r="D137" s="24">
        <v>-290625</v>
      </c>
      <c r="E137" s="11">
        <v>-1143.6099999999999</v>
      </c>
      <c r="F137" s="12">
        <v>-1.065E-3</v>
      </c>
      <c r="G137" s="58"/>
    </row>
    <row r="138" spans="1:7" x14ac:dyDescent="0.25">
      <c r="A138" s="57" t="s">
        <v>1693</v>
      </c>
      <c r="B138" s="17"/>
      <c r="C138" s="17"/>
      <c r="D138" s="24">
        <v>-551250</v>
      </c>
      <c r="E138" s="11">
        <v>-1371.79</v>
      </c>
      <c r="F138" s="12">
        <v>-1.2769999999999999E-3</v>
      </c>
      <c r="G138" s="58"/>
    </row>
    <row r="139" spans="1:7" x14ac:dyDescent="0.25">
      <c r="A139" s="57" t="s">
        <v>1719</v>
      </c>
      <c r="B139" s="17"/>
      <c r="C139" s="17"/>
      <c r="D139" s="24">
        <v>-66000</v>
      </c>
      <c r="E139" s="11">
        <v>-1974.23</v>
      </c>
      <c r="F139" s="12">
        <v>-1.838E-3</v>
      </c>
      <c r="G139" s="58"/>
    </row>
    <row r="140" spans="1:7" x14ac:dyDescent="0.25">
      <c r="A140" s="57" t="s">
        <v>1720</v>
      </c>
      <c r="B140" s="17"/>
      <c r="C140" s="17"/>
      <c r="D140" s="24">
        <v>-138600</v>
      </c>
      <c r="E140" s="11">
        <v>-2025.08</v>
      </c>
      <c r="F140" s="12">
        <v>-1.885E-3</v>
      </c>
      <c r="G140" s="58"/>
    </row>
    <row r="141" spans="1:7" x14ac:dyDescent="0.25">
      <c r="A141" s="57" t="s">
        <v>1717</v>
      </c>
      <c r="B141" s="17"/>
      <c r="C141" s="17"/>
      <c r="D141" s="24">
        <v>-543900</v>
      </c>
      <c r="E141" s="11">
        <v>-2381.4699999999998</v>
      </c>
      <c r="F141" s="12">
        <v>-2.2169999999999998E-3</v>
      </c>
      <c r="G141" s="58"/>
    </row>
    <row r="142" spans="1:7" x14ac:dyDescent="0.25">
      <c r="A142" s="57" t="s">
        <v>1718</v>
      </c>
      <c r="B142" s="17"/>
      <c r="C142" s="17"/>
      <c r="D142" s="24">
        <v>-88800</v>
      </c>
      <c r="E142" s="11">
        <v>-2855.99</v>
      </c>
      <c r="F142" s="12">
        <v>-2.6589999999999999E-3</v>
      </c>
      <c r="G142" s="58"/>
    </row>
    <row r="143" spans="1:7" x14ac:dyDescent="0.25">
      <c r="A143" s="57" t="s">
        <v>1654</v>
      </c>
      <c r="B143" s="17"/>
      <c r="C143" s="17"/>
      <c r="D143" s="24">
        <v>-1710000</v>
      </c>
      <c r="E143" s="11">
        <v>-2983.1</v>
      </c>
      <c r="F143" s="12">
        <v>-2.7780000000000001E-3</v>
      </c>
      <c r="G143" s="58"/>
    </row>
    <row r="144" spans="1:7" x14ac:dyDescent="0.25">
      <c r="A144" s="57" t="s">
        <v>1815</v>
      </c>
      <c r="B144" s="17"/>
      <c r="C144" s="17"/>
      <c r="D144" s="24">
        <v>-225000</v>
      </c>
      <c r="E144" s="11">
        <v>-50598.45</v>
      </c>
      <c r="F144" s="12">
        <v>-4.7121999999999997E-2</v>
      </c>
      <c r="G144" s="58"/>
    </row>
    <row r="145" spans="1:7" x14ac:dyDescent="0.25">
      <c r="A145" s="59" t="s">
        <v>129</v>
      </c>
      <c r="B145" s="18"/>
      <c r="C145" s="18"/>
      <c r="D145" s="9"/>
      <c r="E145" s="25">
        <v>-61594.25</v>
      </c>
      <c r="F145" s="26">
        <v>-5.7349999999999998E-2</v>
      </c>
      <c r="G145" s="60"/>
    </row>
    <row r="146" spans="1:7" x14ac:dyDescent="0.25">
      <c r="A146" s="57"/>
      <c r="B146" s="17"/>
      <c r="C146" s="17"/>
      <c r="D146" s="6"/>
      <c r="E146" s="7"/>
      <c r="F146" s="8"/>
      <c r="G146" s="58"/>
    </row>
    <row r="147" spans="1:7" x14ac:dyDescent="0.25">
      <c r="A147" s="57"/>
      <c r="B147" s="17"/>
      <c r="C147" s="17"/>
      <c r="D147" s="6"/>
      <c r="E147" s="7"/>
      <c r="F147" s="8"/>
      <c r="G147" s="58"/>
    </row>
    <row r="148" spans="1:7" x14ac:dyDescent="0.25">
      <c r="A148" s="59" t="s">
        <v>1816</v>
      </c>
      <c r="B148" s="18"/>
      <c r="C148" s="18"/>
      <c r="D148" s="9"/>
      <c r="E148" s="27"/>
      <c r="F148" s="10"/>
      <c r="G148" s="60"/>
    </row>
    <row r="149" spans="1:7" x14ac:dyDescent="0.25">
      <c r="A149" s="57" t="s">
        <v>1817</v>
      </c>
      <c r="B149" s="17"/>
      <c r="C149" s="17"/>
      <c r="D149" s="6">
        <v>270000</v>
      </c>
      <c r="E149" s="7">
        <v>1664.28</v>
      </c>
      <c r="F149" s="8">
        <v>1.5E-3</v>
      </c>
      <c r="G149" s="58"/>
    </row>
    <row r="150" spans="1:7" x14ac:dyDescent="0.25">
      <c r="A150" s="59" t="s">
        <v>129</v>
      </c>
      <c r="B150" s="18"/>
      <c r="C150" s="18"/>
      <c r="D150" s="9"/>
      <c r="E150" s="20">
        <v>1664.28</v>
      </c>
      <c r="F150" s="21">
        <v>1.5E-3</v>
      </c>
      <c r="G150" s="60"/>
    </row>
    <row r="151" spans="1:7" x14ac:dyDescent="0.25">
      <c r="A151" s="57"/>
      <c r="B151" s="17"/>
      <c r="C151" s="17"/>
      <c r="D151" s="6"/>
      <c r="E151" s="7"/>
      <c r="F151" s="8"/>
      <c r="G151" s="58"/>
    </row>
    <row r="152" spans="1:7" x14ac:dyDescent="0.25">
      <c r="A152" s="61" t="s">
        <v>165</v>
      </c>
      <c r="B152" s="40"/>
      <c r="C152" s="40"/>
      <c r="D152" s="41"/>
      <c r="E152" s="20">
        <v>1664.28</v>
      </c>
      <c r="F152" s="21">
        <v>1.5E-3</v>
      </c>
      <c r="G152" s="60"/>
    </row>
    <row r="153" spans="1:7" x14ac:dyDescent="0.25">
      <c r="A153" s="59" t="s">
        <v>221</v>
      </c>
      <c r="B153" s="17"/>
      <c r="C153" s="17"/>
      <c r="D153" s="6"/>
      <c r="E153" s="7"/>
      <c r="F153" s="8"/>
      <c r="G153" s="58"/>
    </row>
    <row r="154" spans="1:7" x14ac:dyDescent="0.25">
      <c r="A154" s="59" t="s">
        <v>222</v>
      </c>
      <c r="B154" s="17"/>
      <c r="C154" s="17"/>
      <c r="D154" s="6"/>
      <c r="E154" s="7"/>
      <c r="F154" s="8"/>
      <c r="G154" s="58"/>
    </row>
    <row r="155" spans="1:7" x14ac:dyDescent="0.25">
      <c r="A155" s="57" t="s">
        <v>1818</v>
      </c>
      <c r="B155" s="17" t="s">
        <v>1819</v>
      </c>
      <c r="C155" s="17" t="s">
        <v>228</v>
      </c>
      <c r="D155" s="6">
        <v>17500000</v>
      </c>
      <c r="E155" s="7">
        <v>17435.080000000002</v>
      </c>
      <c r="F155" s="8">
        <v>1.6199999999999999E-2</v>
      </c>
      <c r="G155" s="58">
        <v>7.6600000000000001E-2</v>
      </c>
    </row>
    <row r="156" spans="1:7" x14ac:dyDescent="0.25">
      <c r="A156" s="57" t="s">
        <v>764</v>
      </c>
      <c r="B156" s="17" t="s">
        <v>765</v>
      </c>
      <c r="C156" s="17" t="s">
        <v>228</v>
      </c>
      <c r="D156" s="6">
        <v>15000000</v>
      </c>
      <c r="E156" s="7">
        <v>14917.43</v>
      </c>
      <c r="F156" s="8">
        <v>1.3899999999999999E-2</v>
      </c>
      <c r="G156" s="58">
        <v>7.6700000000000004E-2</v>
      </c>
    </row>
    <row r="157" spans="1:7" x14ac:dyDescent="0.25">
      <c r="A157" s="57" t="s">
        <v>908</v>
      </c>
      <c r="B157" s="17" t="s">
        <v>909</v>
      </c>
      <c r="C157" s="17" t="s">
        <v>228</v>
      </c>
      <c r="D157" s="6">
        <v>10000000</v>
      </c>
      <c r="E157" s="7">
        <v>10032.120000000001</v>
      </c>
      <c r="F157" s="8">
        <v>9.2999999999999992E-3</v>
      </c>
      <c r="G157" s="58">
        <v>7.6626E-2</v>
      </c>
    </row>
    <row r="158" spans="1:7" x14ac:dyDescent="0.25">
      <c r="A158" s="57" t="s">
        <v>1820</v>
      </c>
      <c r="B158" s="17" t="s">
        <v>1821</v>
      </c>
      <c r="C158" s="17" t="s">
        <v>228</v>
      </c>
      <c r="D158" s="6">
        <v>10000000</v>
      </c>
      <c r="E158" s="7">
        <v>10013.129999999999</v>
      </c>
      <c r="F158" s="8">
        <v>9.2999999999999992E-3</v>
      </c>
      <c r="G158" s="58">
        <v>7.5361999999999998E-2</v>
      </c>
    </row>
    <row r="159" spans="1:7" x14ac:dyDescent="0.25">
      <c r="A159" s="57" t="s">
        <v>1822</v>
      </c>
      <c r="B159" s="17" t="s">
        <v>1823</v>
      </c>
      <c r="C159" s="17" t="s">
        <v>228</v>
      </c>
      <c r="D159" s="6">
        <v>10000000</v>
      </c>
      <c r="E159" s="7">
        <v>9959.11</v>
      </c>
      <c r="F159" s="8">
        <v>9.2999999999999992E-3</v>
      </c>
      <c r="G159" s="58">
        <v>8.2171999999999995E-2</v>
      </c>
    </row>
    <row r="160" spans="1:7" x14ac:dyDescent="0.25">
      <c r="A160" s="57" t="s">
        <v>766</v>
      </c>
      <c r="B160" s="17" t="s">
        <v>767</v>
      </c>
      <c r="C160" s="17" t="s">
        <v>228</v>
      </c>
      <c r="D160" s="6">
        <v>10000000</v>
      </c>
      <c r="E160" s="7">
        <v>9744.94</v>
      </c>
      <c r="F160" s="8">
        <v>9.1000000000000004E-3</v>
      </c>
      <c r="G160" s="58">
        <v>7.7520000000000006E-2</v>
      </c>
    </row>
    <row r="161" spans="1:7" x14ac:dyDescent="0.25">
      <c r="A161" s="57" t="s">
        <v>1824</v>
      </c>
      <c r="B161" s="17" t="s">
        <v>1825</v>
      </c>
      <c r="C161" s="17" t="s">
        <v>228</v>
      </c>
      <c r="D161" s="6">
        <v>7500000</v>
      </c>
      <c r="E161" s="7">
        <v>7512.47</v>
      </c>
      <c r="F161" s="8">
        <v>7.0000000000000001E-3</v>
      </c>
      <c r="G161" s="58">
        <v>7.6499999999999999E-2</v>
      </c>
    </row>
    <row r="162" spans="1:7" x14ac:dyDescent="0.25">
      <c r="A162" s="57" t="s">
        <v>768</v>
      </c>
      <c r="B162" s="17" t="s">
        <v>769</v>
      </c>
      <c r="C162" s="17" t="s">
        <v>239</v>
      </c>
      <c r="D162" s="6">
        <v>7500000</v>
      </c>
      <c r="E162" s="7">
        <v>7447.82</v>
      </c>
      <c r="F162" s="8">
        <v>6.8999999999999999E-3</v>
      </c>
      <c r="G162" s="58">
        <v>7.7700000000000005E-2</v>
      </c>
    </row>
    <row r="163" spans="1:7" x14ac:dyDescent="0.25">
      <c r="A163" s="57" t="s">
        <v>1826</v>
      </c>
      <c r="B163" s="17" t="s">
        <v>1827</v>
      </c>
      <c r="C163" s="17" t="s">
        <v>228</v>
      </c>
      <c r="D163" s="6">
        <v>2500000</v>
      </c>
      <c r="E163" s="7">
        <v>2522.64</v>
      </c>
      <c r="F163" s="8">
        <v>2.3E-3</v>
      </c>
      <c r="G163" s="58">
        <v>8.0225000000000005E-2</v>
      </c>
    </row>
    <row r="164" spans="1:7" x14ac:dyDescent="0.25">
      <c r="A164" s="57" t="s">
        <v>1828</v>
      </c>
      <c r="B164" s="17" t="s">
        <v>1829</v>
      </c>
      <c r="C164" s="17" t="s">
        <v>338</v>
      </c>
      <c r="D164" s="6">
        <v>2500000</v>
      </c>
      <c r="E164" s="7">
        <v>2469.4</v>
      </c>
      <c r="F164" s="8">
        <v>2.3E-3</v>
      </c>
      <c r="G164" s="58">
        <v>8.1523999999999999E-2</v>
      </c>
    </row>
    <row r="165" spans="1:7" x14ac:dyDescent="0.25">
      <c r="A165" s="57" t="s">
        <v>280</v>
      </c>
      <c r="B165" s="17" t="s">
        <v>281</v>
      </c>
      <c r="C165" s="17" t="s">
        <v>228</v>
      </c>
      <c r="D165" s="6">
        <v>2500000</v>
      </c>
      <c r="E165" s="7">
        <v>2449.36</v>
      </c>
      <c r="F165" s="8">
        <v>2.3E-3</v>
      </c>
      <c r="G165" s="58">
        <v>7.7499999999999999E-2</v>
      </c>
    </row>
    <row r="166" spans="1:7" x14ac:dyDescent="0.25">
      <c r="A166" s="59" t="s">
        <v>129</v>
      </c>
      <c r="B166" s="18"/>
      <c r="C166" s="18"/>
      <c r="D166" s="9"/>
      <c r="E166" s="20">
        <f>SUM(E155:E165)</f>
        <v>94503.5</v>
      </c>
      <c r="F166" s="21">
        <f>SUM(F155:F165)</f>
        <v>8.7899999999999992E-2</v>
      </c>
      <c r="G166" s="60"/>
    </row>
    <row r="167" spans="1:7" x14ac:dyDescent="0.25">
      <c r="A167" s="57"/>
      <c r="B167" s="17"/>
      <c r="C167" s="17"/>
      <c r="D167" s="6"/>
      <c r="E167" s="7"/>
      <c r="F167" s="8"/>
      <c r="G167" s="58"/>
    </row>
    <row r="168" spans="1:7" x14ac:dyDescent="0.25">
      <c r="A168" s="59" t="s">
        <v>454</v>
      </c>
      <c r="B168" s="17"/>
      <c r="C168" s="17"/>
      <c r="D168" s="6"/>
      <c r="E168" s="7"/>
      <c r="F168" s="8"/>
      <c r="G168" s="58"/>
    </row>
    <row r="169" spans="1:7" x14ac:dyDescent="0.25">
      <c r="A169" s="57" t="s">
        <v>690</v>
      </c>
      <c r="B169" s="17" t="s">
        <v>691</v>
      </c>
      <c r="C169" s="17" t="s">
        <v>128</v>
      </c>
      <c r="D169" s="6">
        <v>25000000</v>
      </c>
      <c r="E169" s="7">
        <v>25227.53</v>
      </c>
      <c r="F169" s="8">
        <v>2.35E-2</v>
      </c>
      <c r="G169" s="58">
        <v>7.1778796556000002E-2</v>
      </c>
    </row>
    <row r="170" spans="1:7" x14ac:dyDescent="0.25">
      <c r="A170" s="57" t="s">
        <v>455</v>
      </c>
      <c r="B170" s="17" t="s">
        <v>456</v>
      </c>
      <c r="C170" s="17" t="s">
        <v>128</v>
      </c>
      <c r="D170" s="6">
        <v>20000000</v>
      </c>
      <c r="E170" s="7">
        <v>20036.939999999999</v>
      </c>
      <c r="F170" s="8">
        <v>1.8700000000000001E-2</v>
      </c>
      <c r="G170" s="58">
        <v>7.1790184529000003E-2</v>
      </c>
    </row>
    <row r="171" spans="1:7" x14ac:dyDescent="0.25">
      <c r="A171" s="57" t="s">
        <v>1830</v>
      </c>
      <c r="B171" s="17" t="s">
        <v>1831</v>
      </c>
      <c r="C171" s="17" t="s">
        <v>128</v>
      </c>
      <c r="D171" s="6">
        <v>3000000</v>
      </c>
      <c r="E171" s="7">
        <v>2908.57</v>
      </c>
      <c r="F171" s="8">
        <v>2.7000000000000001E-3</v>
      </c>
      <c r="G171" s="58">
        <v>7.1525171025000001E-2</v>
      </c>
    </row>
    <row r="172" spans="1:7" x14ac:dyDescent="0.25">
      <c r="A172" s="59" t="s">
        <v>129</v>
      </c>
      <c r="B172" s="18"/>
      <c r="C172" s="18"/>
      <c r="D172" s="9"/>
      <c r="E172" s="20">
        <v>48173.04</v>
      </c>
      <c r="F172" s="21">
        <v>4.4900000000000002E-2</v>
      </c>
      <c r="G172" s="60"/>
    </row>
    <row r="173" spans="1:7" x14ac:dyDescent="0.25">
      <c r="A173" s="57"/>
      <c r="B173" s="17"/>
      <c r="C173" s="17"/>
      <c r="D173" s="6"/>
      <c r="E173" s="7"/>
      <c r="F173" s="8"/>
      <c r="G173" s="58"/>
    </row>
    <row r="174" spans="1:7" x14ac:dyDescent="0.25">
      <c r="A174" s="59" t="s">
        <v>304</v>
      </c>
      <c r="B174" s="17"/>
      <c r="C174" s="17"/>
      <c r="D174" s="6"/>
      <c r="E174" s="7"/>
      <c r="F174" s="8"/>
      <c r="G174" s="58"/>
    </row>
    <row r="175" spans="1:7" x14ac:dyDescent="0.25">
      <c r="A175" s="59" t="s">
        <v>129</v>
      </c>
      <c r="B175" s="17"/>
      <c r="C175" s="17"/>
      <c r="D175" s="6"/>
      <c r="E175" s="22" t="s">
        <v>123</v>
      </c>
      <c r="F175" s="23" t="s">
        <v>123</v>
      </c>
      <c r="G175" s="58"/>
    </row>
    <row r="176" spans="1:7" x14ac:dyDescent="0.25">
      <c r="A176" s="57"/>
      <c r="B176" s="17"/>
      <c r="C176" s="17"/>
      <c r="D176" s="6"/>
      <c r="E176" s="7"/>
      <c r="F176" s="8"/>
      <c r="G176" s="58"/>
    </row>
    <row r="177" spans="1:7" x14ac:dyDescent="0.25">
      <c r="A177" s="59" t="s">
        <v>305</v>
      </c>
      <c r="B177" s="17"/>
      <c r="C177" s="17"/>
      <c r="D177" s="6"/>
      <c r="E177" s="7"/>
      <c r="F177" s="8"/>
      <c r="G177" s="58"/>
    </row>
    <row r="178" spans="1:7" x14ac:dyDescent="0.25">
      <c r="A178" s="59" t="s">
        <v>129</v>
      </c>
      <c r="B178" s="17"/>
      <c r="C178" s="17"/>
      <c r="D178" s="6"/>
      <c r="E178" s="22" t="s">
        <v>123</v>
      </c>
      <c r="F178" s="23" t="s">
        <v>123</v>
      </c>
      <c r="G178" s="58"/>
    </row>
    <row r="179" spans="1:7" x14ac:dyDescent="0.25">
      <c r="A179" s="57"/>
      <c r="B179" s="17"/>
      <c r="C179" s="17"/>
      <c r="D179" s="6"/>
      <c r="E179" s="7"/>
      <c r="F179" s="8"/>
      <c r="G179" s="58"/>
    </row>
    <row r="180" spans="1:7" x14ac:dyDescent="0.25">
      <c r="A180" s="61" t="s">
        <v>165</v>
      </c>
      <c r="B180" s="40"/>
      <c r="C180" s="40"/>
      <c r="D180" s="41"/>
      <c r="E180" s="20">
        <f>+E166+E172</f>
        <v>142676.54</v>
      </c>
      <c r="F180" s="21">
        <f>+F166+F172</f>
        <v>0.1328</v>
      </c>
      <c r="G180" s="60"/>
    </row>
    <row r="181" spans="1:7" x14ac:dyDescent="0.25">
      <c r="A181" s="57"/>
      <c r="B181" s="17"/>
      <c r="C181" s="17"/>
      <c r="D181" s="6"/>
      <c r="E181" s="7"/>
      <c r="F181" s="8"/>
      <c r="G181" s="58"/>
    </row>
    <row r="182" spans="1:7" x14ac:dyDescent="0.25">
      <c r="A182" s="59" t="s">
        <v>124</v>
      </c>
      <c r="B182" s="17"/>
      <c r="C182" s="17"/>
      <c r="D182" s="6"/>
      <c r="E182" s="7"/>
      <c r="F182" s="8"/>
      <c r="G182" s="58"/>
    </row>
    <row r="183" spans="1:7" x14ac:dyDescent="0.25">
      <c r="A183" s="57"/>
      <c r="B183" s="17"/>
      <c r="C183" s="17"/>
      <c r="D183" s="6"/>
      <c r="E183" s="7"/>
      <c r="F183" s="8"/>
      <c r="G183" s="58"/>
    </row>
    <row r="184" spans="1:7" x14ac:dyDescent="0.25">
      <c r="A184" s="59" t="s">
        <v>125</v>
      </c>
      <c r="B184" s="17"/>
      <c r="C184" s="17"/>
      <c r="D184" s="6"/>
      <c r="E184" s="7"/>
      <c r="F184" s="8"/>
      <c r="G184" s="58"/>
    </row>
    <row r="185" spans="1:7" x14ac:dyDescent="0.25">
      <c r="A185" s="57" t="s">
        <v>1832</v>
      </c>
      <c r="B185" s="17" t="s">
        <v>1833</v>
      </c>
      <c r="C185" s="17" t="s">
        <v>128</v>
      </c>
      <c r="D185" s="6">
        <v>30000000</v>
      </c>
      <c r="E185" s="7">
        <v>29677.38</v>
      </c>
      <c r="F185" s="8">
        <v>2.76E-2</v>
      </c>
      <c r="G185" s="58">
        <v>6.7252000000000006E-2</v>
      </c>
    </row>
    <row r="186" spans="1:7" x14ac:dyDescent="0.25">
      <c r="A186" s="57" t="s">
        <v>1834</v>
      </c>
      <c r="B186" s="17" t="s">
        <v>1835</v>
      </c>
      <c r="C186" s="17" t="s">
        <v>128</v>
      </c>
      <c r="D186" s="6">
        <v>20000000</v>
      </c>
      <c r="E186" s="7">
        <v>19886.84</v>
      </c>
      <c r="F186" s="8">
        <v>1.8499999999999999E-2</v>
      </c>
      <c r="G186" s="58">
        <v>6.6997000000000001E-2</v>
      </c>
    </row>
    <row r="187" spans="1:7" x14ac:dyDescent="0.25">
      <c r="A187" s="59" t="s">
        <v>129</v>
      </c>
      <c r="B187" s="18"/>
      <c r="C187" s="18"/>
      <c r="D187" s="9"/>
      <c r="E187" s="20">
        <v>49564.22</v>
      </c>
      <c r="F187" s="21">
        <v>4.6100000000000002E-2</v>
      </c>
      <c r="G187" s="60"/>
    </row>
    <row r="188" spans="1:7" x14ac:dyDescent="0.25">
      <c r="A188" s="57"/>
      <c r="B188" s="17"/>
      <c r="C188" s="17"/>
      <c r="D188" s="6"/>
      <c r="E188" s="7"/>
      <c r="F188" s="8"/>
      <c r="G188" s="58"/>
    </row>
    <row r="189" spans="1:7" x14ac:dyDescent="0.25">
      <c r="A189" s="61" t="s">
        <v>165</v>
      </c>
      <c r="B189" s="40"/>
      <c r="C189" s="40"/>
      <c r="D189" s="41"/>
      <c r="E189" s="20">
        <v>49564.22</v>
      </c>
      <c r="F189" s="21">
        <v>4.6100000000000002E-2</v>
      </c>
      <c r="G189" s="60"/>
    </row>
    <row r="190" spans="1:7" x14ac:dyDescent="0.25">
      <c r="A190" s="57"/>
      <c r="B190" s="17"/>
      <c r="C190" s="17"/>
      <c r="D190" s="6"/>
      <c r="E190" s="7"/>
      <c r="F190" s="8"/>
      <c r="G190" s="58"/>
    </row>
    <row r="191" spans="1:7" x14ac:dyDescent="0.25">
      <c r="A191" s="57"/>
      <c r="B191" s="17"/>
      <c r="C191" s="17"/>
      <c r="D191" s="6"/>
      <c r="E191" s="7"/>
      <c r="F191" s="8"/>
      <c r="G191" s="58"/>
    </row>
    <row r="192" spans="1:7" x14ac:dyDescent="0.25">
      <c r="A192" s="59" t="s">
        <v>854</v>
      </c>
      <c r="B192" s="17"/>
      <c r="C192" s="17"/>
      <c r="D192" s="6"/>
      <c r="E192" s="7"/>
      <c r="F192" s="8"/>
      <c r="G192" s="58"/>
    </row>
    <row r="193" spans="1:7" x14ac:dyDescent="0.25">
      <c r="A193" s="48" t="s">
        <v>1753</v>
      </c>
      <c r="B193" s="17" t="s">
        <v>1754</v>
      </c>
      <c r="C193" s="17"/>
      <c r="D193" s="6">
        <v>803243.21400000004</v>
      </c>
      <c r="E193" s="7">
        <v>25047.96</v>
      </c>
      <c r="F193" s="8">
        <v>2.3300000000000001E-2</v>
      </c>
      <c r="G193" s="58"/>
    </row>
    <row r="194" spans="1:7" x14ac:dyDescent="0.25">
      <c r="A194" s="57"/>
      <c r="B194" s="17"/>
      <c r="C194" s="17"/>
      <c r="D194" s="6"/>
      <c r="E194" s="7"/>
      <c r="F194" s="8"/>
      <c r="G194" s="58"/>
    </row>
    <row r="195" spans="1:7" x14ac:dyDescent="0.25">
      <c r="A195" s="61" t="s">
        <v>165</v>
      </c>
      <c r="B195" s="40"/>
      <c r="C195" s="40"/>
      <c r="D195" s="41"/>
      <c r="E195" s="20">
        <v>25047.96</v>
      </c>
      <c r="F195" s="21">
        <v>2.3300000000000001E-2</v>
      </c>
      <c r="G195" s="60"/>
    </row>
    <row r="196" spans="1:7" x14ac:dyDescent="0.25">
      <c r="A196" s="57"/>
      <c r="B196" s="17"/>
      <c r="C196" s="17"/>
      <c r="D196" s="6"/>
      <c r="E196" s="7"/>
      <c r="F196" s="8"/>
      <c r="G196" s="58"/>
    </row>
    <row r="197" spans="1:7" x14ac:dyDescent="0.25">
      <c r="A197" s="59" t="s">
        <v>169</v>
      </c>
      <c r="B197" s="17"/>
      <c r="C197" s="17"/>
      <c r="D197" s="6"/>
      <c r="E197" s="7"/>
      <c r="F197" s="8"/>
      <c r="G197" s="58"/>
    </row>
    <row r="198" spans="1:7" x14ac:dyDescent="0.25">
      <c r="A198" s="57" t="s">
        <v>170</v>
      </c>
      <c r="B198" s="17"/>
      <c r="C198" s="17"/>
      <c r="D198" s="6"/>
      <c r="E198" s="7">
        <v>30405.77</v>
      </c>
      <c r="F198" s="8">
        <v>2.8299999999999999E-2</v>
      </c>
      <c r="G198" s="58">
        <v>7.0182999999999995E-2</v>
      </c>
    </row>
    <row r="199" spans="1:7" x14ac:dyDescent="0.25">
      <c r="A199" s="59" t="s">
        <v>129</v>
      </c>
      <c r="B199" s="18"/>
      <c r="C199" s="18"/>
      <c r="D199" s="9"/>
      <c r="E199" s="20">
        <v>30405.77</v>
      </c>
      <c r="F199" s="21">
        <v>2.8299999999999999E-2</v>
      </c>
      <c r="G199" s="60"/>
    </row>
    <row r="200" spans="1:7" x14ac:dyDescent="0.25">
      <c r="A200" s="57"/>
      <c r="B200" s="17"/>
      <c r="C200" s="17"/>
      <c r="D200" s="6"/>
      <c r="E200" s="7"/>
      <c r="F200" s="8"/>
      <c r="G200" s="58"/>
    </row>
    <row r="201" spans="1:7" x14ac:dyDescent="0.25">
      <c r="A201" s="61" t="s">
        <v>165</v>
      </c>
      <c r="B201" s="40"/>
      <c r="C201" s="40"/>
      <c r="D201" s="41"/>
      <c r="E201" s="20">
        <v>30405.77</v>
      </c>
      <c r="F201" s="21">
        <v>2.8299999999999999E-2</v>
      </c>
      <c r="G201" s="60"/>
    </row>
    <row r="202" spans="1:7" x14ac:dyDescent="0.25">
      <c r="A202" s="57" t="s">
        <v>171</v>
      </c>
      <c r="B202" s="17"/>
      <c r="C202" s="17"/>
      <c r="D202" s="6"/>
      <c r="E202" s="7">
        <v>4634.8177611999999</v>
      </c>
      <c r="F202" s="8">
        <v>4.3160000000000004E-3</v>
      </c>
      <c r="G202" s="58"/>
    </row>
    <row r="203" spans="1:7" x14ac:dyDescent="0.25">
      <c r="A203" s="57" t="s">
        <v>173</v>
      </c>
      <c r="B203" s="17"/>
      <c r="C203" s="17"/>
      <c r="D203" s="6"/>
      <c r="E203" s="7">
        <v>4095.6522387999999</v>
      </c>
      <c r="F203" s="8">
        <v>3.784E-3</v>
      </c>
      <c r="G203" s="58">
        <v>7.0182999999999995E-2</v>
      </c>
    </row>
    <row r="204" spans="1:7" x14ac:dyDescent="0.25">
      <c r="A204" s="62" t="s">
        <v>174</v>
      </c>
      <c r="B204" s="19"/>
      <c r="C204" s="19"/>
      <c r="D204" s="13"/>
      <c r="E204" s="14">
        <v>1073760.6299999999</v>
      </c>
      <c r="F204" s="15">
        <v>1</v>
      </c>
      <c r="G204" s="63"/>
    </row>
    <row r="205" spans="1:7" x14ac:dyDescent="0.25">
      <c r="A205" s="48"/>
      <c r="G205" s="49"/>
    </row>
    <row r="206" spans="1:7" x14ac:dyDescent="0.25">
      <c r="A206" s="46" t="s">
        <v>1755</v>
      </c>
      <c r="G206" s="49"/>
    </row>
    <row r="207" spans="1:7" x14ac:dyDescent="0.25">
      <c r="A207" s="46" t="s">
        <v>176</v>
      </c>
      <c r="G207" s="49"/>
    </row>
    <row r="208" spans="1:7" x14ac:dyDescent="0.25">
      <c r="A208" s="46" t="s">
        <v>177</v>
      </c>
      <c r="G208" s="49"/>
    </row>
    <row r="209" spans="1:7" x14ac:dyDescent="0.25">
      <c r="A209" s="46"/>
      <c r="G209" s="49"/>
    </row>
    <row r="210" spans="1:7" x14ac:dyDescent="0.25">
      <c r="A210" s="46" t="s">
        <v>187</v>
      </c>
      <c r="G210" s="49"/>
    </row>
    <row r="211" spans="1:7" x14ac:dyDescent="0.25">
      <c r="A211" s="65" t="s">
        <v>188</v>
      </c>
      <c r="B211" s="66" t="s">
        <v>123</v>
      </c>
      <c r="G211" s="49"/>
    </row>
    <row r="212" spans="1:7" x14ac:dyDescent="0.25">
      <c r="A212" s="48" t="s">
        <v>189</v>
      </c>
      <c r="G212" s="49"/>
    </row>
    <row r="213" spans="1:7" x14ac:dyDescent="0.25">
      <c r="A213" s="48" t="s">
        <v>190</v>
      </c>
      <c r="B213" s="66" t="s">
        <v>191</v>
      </c>
      <c r="C213" s="66" t="s">
        <v>191</v>
      </c>
      <c r="G213" s="49"/>
    </row>
    <row r="214" spans="1:7" x14ac:dyDescent="0.25">
      <c r="A214" s="48"/>
      <c r="B214" s="28">
        <v>45198</v>
      </c>
      <c r="C214" s="28">
        <v>45382</v>
      </c>
      <c r="G214" s="49"/>
    </row>
    <row r="215" spans="1:7" x14ac:dyDescent="0.25">
      <c r="A215" s="48" t="s">
        <v>1836</v>
      </c>
      <c r="B215" s="87">
        <v>23.66</v>
      </c>
      <c r="C215" s="87">
        <v>26.5</v>
      </c>
      <c r="E215" s="2"/>
      <c r="G215" s="68"/>
    </row>
    <row r="216" spans="1:7" x14ac:dyDescent="0.25">
      <c r="A216" s="48" t="s">
        <v>195</v>
      </c>
      <c r="B216" s="87">
        <v>44.77</v>
      </c>
      <c r="C216" s="87">
        <v>50.91</v>
      </c>
      <c r="E216" s="2"/>
      <c r="G216" s="68"/>
    </row>
    <row r="217" spans="1:7" x14ac:dyDescent="0.25">
      <c r="A217" s="48" t="s">
        <v>666</v>
      </c>
      <c r="B217" s="87">
        <v>23.87</v>
      </c>
      <c r="C217" s="87">
        <v>26.2</v>
      </c>
      <c r="E217" s="2"/>
      <c r="G217" s="68"/>
    </row>
    <row r="218" spans="1:7" x14ac:dyDescent="0.25">
      <c r="A218" s="48" t="s">
        <v>1837</v>
      </c>
      <c r="B218" s="87">
        <v>18.32</v>
      </c>
      <c r="C218" s="87">
        <v>20.3</v>
      </c>
      <c r="E218" s="2"/>
      <c r="G218" s="68"/>
    </row>
    <row r="219" spans="1:7" x14ac:dyDescent="0.25">
      <c r="A219" s="48" t="s">
        <v>669</v>
      </c>
      <c r="B219" s="87">
        <v>40.22</v>
      </c>
      <c r="C219" s="87">
        <v>45.46</v>
      </c>
      <c r="E219" s="2"/>
      <c r="G219" s="68"/>
    </row>
    <row r="220" spans="1:7" x14ac:dyDescent="0.25">
      <c r="A220" s="48" t="s">
        <v>671</v>
      </c>
      <c r="B220" s="87">
        <v>20.36</v>
      </c>
      <c r="C220" s="87">
        <v>22.06</v>
      </c>
      <c r="E220" s="2"/>
      <c r="G220" s="68"/>
    </row>
    <row r="221" spans="1:7" x14ac:dyDescent="0.25">
      <c r="A221" s="48"/>
      <c r="B221" s="87"/>
      <c r="C221" s="87"/>
      <c r="E221" s="2"/>
      <c r="G221" s="68"/>
    </row>
    <row r="222" spans="1:7" x14ac:dyDescent="0.25">
      <c r="A222" s="47" t="s">
        <v>205</v>
      </c>
      <c r="B222" s="87"/>
      <c r="C222" s="87"/>
      <c r="E222" s="2"/>
      <c r="G222" s="68"/>
    </row>
    <row r="223" spans="1:7" x14ac:dyDescent="0.25">
      <c r="A223" s="48"/>
      <c r="E223" s="2"/>
      <c r="G223" s="68"/>
    </row>
    <row r="224" spans="1:7" x14ac:dyDescent="0.25">
      <c r="A224" s="48" t="s">
        <v>673</v>
      </c>
      <c r="G224" s="49"/>
    </row>
    <row r="225" spans="1:7" x14ac:dyDescent="0.25">
      <c r="A225" s="48"/>
      <c r="G225" s="49"/>
    </row>
    <row r="226" spans="1:7" x14ac:dyDescent="0.25">
      <c r="A226" s="76" t="s">
        <v>674</v>
      </c>
      <c r="B226" s="74" t="s">
        <v>675</v>
      </c>
      <c r="C226" s="77" t="s">
        <v>676</v>
      </c>
      <c r="D226" s="77" t="s">
        <v>677</v>
      </c>
      <c r="G226" s="49"/>
    </row>
    <row r="227" spans="1:7" x14ac:dyDescent="0.25">
      <c r="A227" s="76" t="s">
        <v>1838</v>
      </c>
      <c r="B227" s="74"/>
      <c r="C227" s="74">
        <v>0.4</v>
      </c>
      <c r="D227" s="74">
        <v>0.4</v>
      </c>
      <c r="G227" s="49"/>
    </row>
    <row r="228" spans="1:7" x14ac:dyDescent="0.25">
      <c r="A228" s="76" t="s">
        <v>1839</v>
      </c>
      <c r="B228" s="74"/>
      <c r="C228" s="74">
        <v>0.9</v>
      </c>
      <c r="D228" s="74">
        <v>0.9</v>
      </c>
      <c r="G228" s="49"/>
    </row>
    <row r="229" spans="1:7" x14ac:dyDescent="0.25">
      <c r="A229" s="76" t="s">
        <v>1840</v>
      </c>
      <c r="B229" s="74"/>
      <c r="C229" s="74">
        <v>0.9</v>
      </c>
      <c r="D229" s="74">
        <v>0.9</v>
      </c>
      <c r="G229" s="49"/>
    </row>
    <row r="230" spans="1:7" x14ac:dyDescent="0.25">
      <c r="A230" s="76" t="s">
        <v>1841</v>
      </c>
      <c r="B230" s="74"/>
      <c r="C230" s="74">
        <v>0.4</v>
      </c>
      <c r="D230" s="74">
        <v>0.4</v>
      </c>
      <c r="G230" s="49"/>
    </row>
    <row r="231" spans="1:7" x14ac:dyDescent="0.25">
      <c r="A231" s="48"/>
      <c r="G231" s="49"/>
    </row>
    <row r="232" spans="1:7" x14ac:dyDescent="0.25">
      <c r="A232" s="48" t="s">
        <v>208</v>
      </c>
      <c r="B232" s="66" t="s">
        <v>123</v>
      </c>
      <c r="G232" s="49"/>
    </row>
    <row r="233" spans="1:7" ht="18.95" customHeight="1" x14ac:dyDescent="0.25">
      <c r="A233" s="65" t="s">
        <v>209</v>
      </c>
      <c r="B233" s="66" t="s">
        <v>123</v>
      </c>
      <c r="G233" s="49"/>
    </row>
    <row r="234" spans="1:7" ht="15.95" customHeight="1" x14ac:dyDescent="0.25">
      <c r="A234" s="65" t="s">
        <v>210</v>
      </c>
      <c r="B234" s="66" t="s">
        <v>123</v>
      </c>
      <c r="G234" s="49"/>
    </row>
    <row r="235" spans="1:7" ht="15.95" customHeight="1" x14ac:dyDescent="0.25">
      <c r="A235" s="48" t="s">
        <v>1756</v>
      </c>
      <c r="B235" s="69">
        <v>1.971463</v>
      </c>
      <c r="G235" s="49"/>
    </row>
    <row r="236" spans="1:7" ht="32.450000000000003" customHeight="1" x14ac:dyDescent="0.25">
      <c r="A236" s="65" t="s">
        <v>212</v>
      </c>
      <c r="B236" s="69">
        <v>14189.101849999999</v>
      </c>
      <c r="G236" s="49"/>
    </row>
    <row r="237" spans="1:7" ht="30" customHeight="1" x14ac:dyDescent="0.25">
      <c r="A237" s="65" t="s">
        <v>213</v>
      </c>
      <c r="B237" s="66" t="s">
        <v>123</v>
      </c>
      <c r="G237" s="49"/>
    </row>
    <row r="238" spans="1:7" ht="31.5" customHeight="1" x14ac:dyDescent="0.25">
      <c r="A238" s="101" t="s">
        <v>214</v>
      </c>
      <c r="B238" s="66" t="s">
        <v>123</v>
      </c>
      <c r="G238" s="49"/>
    </row>
    <row r="239" spans="1:7" x14ac:dyDescent="0.25">
      <c r="A239" s="48" t="s">
        <v>215</v>
      </c>
      <c r="B239" s="66" t="s">
        <v>123</v>
      </c>
      <c r="G239" s="49"/>
    </row>
    <row r="240" spans="1:7" x14ac:dyDescent="0.25">
      <c r="A240" s="48" t="s">
        <v>216</v>
      </c>
      <c r="B240" s="66" t="s">
        <v>123</v>
      </c>
      <c r="G240" s="49"/>
    </row>
    <row r="241" spans="1:7" ht="15.75" customHeight="1" thickBot="1" x14ac:dyDescent="0.3">
      <c r="A241" s="70"/>
      <c r="B241" s="71"/>
      <c r="C241" s="71"/>
      <c r="D241" s="71"/>
      <c r="E241" s="71"/>
      <c r="F241" s="71"/>
      <c r="G241" s="72"/>
    </row>
    <row r="243" spans="1:7" ht="69.95" customHeight="1" x14ac:dyDescent="0.25">
      <c r="A243" s="137" t="s">
        <v>217</v>
      </c>
      <c r="B243" s="137" t="s">
        <v>218</v>
      </c>
      <c r="C243" s="137" t="s">
        <v>5</v>
      </c>
      <c r="D243" s="137" t="s">
        <v>6</v>
      </c>
    </row>
    <row r="244" spans="1:7" ht="69.95" customHeight="1" x14ac:dyDescent="0.25">
      <c r="A244" s="137" t="s">
        <v>1842</v>
      </c>
      <c r="B244" s="137"/>
      <c r="C244" s="137" t="s">
        <v>51</v>
      </c>
      <c r="D244" s="137"/>
    </row>
  </sheetData>
  <autoFilter ref="A6:H204" xr:uid="{00000000-0009-0000-0000-000017000000}"/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H157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1843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1844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9" t="s">
        <v>122</v>
      </c>
      <c r="B8" s="17"/>
      <c r="C8" s="17"/>
      <c r="D8" s="6"/>
      <c r="E8" s="7"/>
      <c r="F8" s="8"/>
      <c r="G8" s="58"/>
    </row>
    <row r="9" spans="1:8" x14ac:dyDescent="0.25">
      <c r="A9" s="59" t="s">
        <v>1174</v>
      </c>
      <c r="B9" s="17"/>
      <c r="C9" s="17"/>
      <c r="D9" s="6"/>
      <c r="E9" s="7"/>
      <c r="F9" s="8"/>
      <c r="G9" s="58"/>
    </row>
    <row r="10" spans="1:8" x14ac:dyDescent="0.25">
      <c r="A10" s="57" t="s">
        <v>1440</v>
      </c>
      <c r="B10" s="17" t="s">
        <v>1441</v>
      </c>
      <c r="C10" s="17" t="s">
        <v>1177</v>
      </c>
      <c r="D10" s="6">
        <v>543004</v>
      </c>
      <c r="E10" s="7">
        <v>5936.66</v>
      </c>
      <c r="F10" s="8">
        <v>7.1599999999999997E-2</v>
      </c>
      <c r="G10" s="58"/>
    </row>
    <row r="11" spans="1:8" x14ac:dyDescent="0.25">
      <c r="A11" s="57" t="s">
        <v>1178</v>
      </c>
      <c r="B11" s="17" t="s">
        <v>1179</v>
      </c>
      <c r="C11" s="17" t="s">
        <v>1180</v>
      </c>
      <c r="D11" s="6">
        <v>161624</v>
      </c>
      <c r="E11" s="7">
        <v>4802.9799999999996</v>
      </c>
      <c r="F11" s="8">
        <v>5.8000000000000003E-2</v>
      </c>
      <c r="G11" s="58"/>
    </row>
    <row r="12" spans="1:8" x14ac:dyDescent="0.25">
      <c r="A12" s="57" t="s">
        <v>1175</v>
      </c>
      <c r="B12" s="17" t="s">
        <v>1176</v>
      </c>
      <c r="C12" s="17" t="s">
        <v>1177</v>
      </c>
      <c r="D12" s="6">
        <v>309538</v>
      </c>
      <c r="E12" s="7">
        <v>4481.8</v>
      </c>
      <c r="F12" s="8">
        <v>5.4100000000000002E-2</v>
      </c>
      <c r="G12" s="58"/>
    </row>
    <row r="13" spans="1:8" x14ac:dyDescent="0.25">
      <c r="A13" s="57" t="s">
        <v>1231</v>
      </c>
      <c r="B13" s="17" t="s">
        <v>1232</v>
      </c>
      <c r="C13" s="17" t="s">
        <v>1233</v>
      </c>
      <c r="D13" s="6">
        <v>110293</v>
      </c>
      <c r="E13" s="7">
        <v>4151.32</v>
      </c>
      <c r="F13" s="8">
        <v>5.0099999999999999E-2</v>
      </c>
      <c r="G13" s="58"/>
    </row>
    <row r="14" spans="1:8" x14ac:dyDescent="0.25">
      <c r="A14" s="57" t="s">
        <v>1258</v>
      </c>
      <c r="B14" s="17" t="s">
        <v>1259</v>
      </c>
      <c r="C14" s="17" t="s">
        <v>1260</v>
      </c>
      <c r="D14" s="6">
        <v>733500</v>
      </c>
      <c r="E14" s="7">
        <v>3141.95</v>
      </c>
      <c r="F14" s="8">
        <v>3.7900000000000003E-2</v>
      </c>
      <c r="G14" s="58"/>
    </row>
    <row r="15" spans="1:8" x14ac:dyDescent="0.25">
      <c r="A15" s="57" t="s">
        <v>1206</v>
      </c>
      <c r="B15" s="17" t="s">
        <v>1207</v>
      </c>
      <c r="C15" s="17" t="s">
        <v>1177</v>
      </c>
      <c r="D15" s="6">
        <v>296851</v>
      </c>
      <c r="E15" s="7">
        <v>2233.36</v>
      </c>
      <c r="F15" s="8">
        <v>2.69E-2</v>
      </c>
      <c r="G15" s="58"/>
    </row>
    <row r="16" spans="1:8" x14ac:dyDescent="0.25">
      <c r="A16" s="57" t="s">
        <v>1239</v>
      </c>
      <c r="B16" s="17" t="s">
        <v>1240</v>
      </c>
      <c r="C16" s="17" t="s">
        <v>1225</v>
      </c>
      <c r="D16" s="6">
        <v>56390</v>
      </c>
      <c r="E16" s="7">
        <v>2185.85</v>
      </c>
      <c r="F16" s="8">
        <v>2.64E-2</v>
      </c>
      <c r="G16" s="58"/>
    </row>
    <row r="17" spans="1:7" x14ac:dyDescent="0.25">
      <c r="A17" s="57" t="s">
        <v>1432</v>
      </c>
      <c r="B17" s="17" t="s">
        <v>1433</v>
      </c>
      <c r="C17" s="17" t="s">
        <v>1225</v>
      </c>
      <c r="D17" s="6">
        <v>145763</v>
      </c>
      <c r="E17" s="7">
        <v>2183.6</v>
      </c>
      <c r="F17" s="8">
        <v>2.63E-2</v>
      </c>
      <c r="G17" s="58"/>
    </row>
    <row r="18" spans="1:7" x14ac:dyDescent="0.25">
      <c r="A18" s="57" t="s">
        <v>1226</v>
      </c>
      <c r="B18" s="17" t="s">
        <v>1227</v>
      </c>
      <c r="C18" s="17" t="s">
        <v>1210</v>
      </c>
      <c r="D18" s="6">
        <v>169895</v>
      </c>
      <c r="E18" s="7">
        <v>2087.33</v>
      </c>
      <c r="F18" s="8">
        <v>2.52E-2</v>
      </c>
      <c r="G18" s="58"/>
    </row>
    <row r="19" spans="1:7" x14ac:dyDescent="0.25">
      <c r="A19" s="57" t="s">
        <v>1190</v>
      </c>
      <c r="B19" s="17" t="s">
        <v>1191</v>
      </c>
      <c r="C19" s="17" t="s">
        <v>1192</v>
      </c>
      <c r="D19" s="6">
        <v>560028</v>
      </c>
      <c r="E19" s="7">
        <v>1880.57</v>
      </c>
      <c r="F19" s="8">
        <v>2.2700000000000001E-2</v>
      </c>
      <c r="G19" s="58"/>
    </row>
    <row r="20" spans="1:7" x14ac:dyDescent="0.25">
      <c r="A20" s="57" t="s">
        <v>1760</v>
      </c>
      <c r="B20" s="17" t="s">
        <v>1761</v>
      </c>
      <c r="C20" s="17" t="s">
        <v>1305</v>
      </c>
      <c r="D20" s="6">
        <v>14648</v>
      </c>
      <c r="E20" s="7">
        <v>1845.7</v>
      </c>
      <c r="F20" s="8">
        <v>2.23E-2</v>
      </c>
      <c r="G20" s="58"/>
    </row>
    <row r="21" spans="1:7" x14ac:dyDescent="0.25">
      <c r="A21" s="57" t="s">
        <v>1329</v>
      </c>
      <c r="B21" s="17" t="s">
        <v>1330</v>
      </c>
      <c r="C21" s="17" t="s">
        <v>1177</v>
      </c>
      <c r="D21" s="6">
        <v>175005</v>
      </c>
      <c r="E21" s="7">
        <v>1832.65</v>
      </c>
      <c r="F21" s="8">
        <v>2.2100000000000002E-2</v>
      </c>
      <c r="G21" s="58"/>
    </row>
    <row r="22" spans="1:7" x14ac:dyDescent="0.25">
      <c r="A22" s="57" t="s">
        <v>1381</v>
      </c>
      <c r="B22" s="17" t="s">
        <v>1382</v>
      </c>
      <c r="C22" s="17" t="s">
        <v>1199</v>
      </c>
      <c r="D22" s="6">
        <v>23944</v>
      </c>
      <c r="E22" s="7">
        <v>1734.8</v>
      </c>
      <c r="F22" s="8">
        <v>2.0899999999999998E-2</v>
      </c>
      <c r="G22" s="58"/>
    </row>
    <row r="23" spans="1:7" x14ac:dyDescent="0.25">
      <c r="A23" s="57" t="s">
        <v>1318</v>
      </c>
      <c r="B23" s="17" t="s">
        <v>1319</v>
      </c>
      <c r="C23" s="17" t="s">
        <v>1177</v>
      </c>
      <c r="D23" s="6">
        <v>94748</v>
      </c>
      <c r="E23" s="7">
        <v>1691.73</v>
      </c>
      <c r="F23" s="8">
        <v>2.0400000000000001E-2</v>
      </c>
      <c r="G23" s="58"/>
    </row>
    <row r="24" spans="1:7" x14ac:dyDescent="0.25">
      <c r="A24" s="57" t="s">
        <v>1495</v>
      </c>
      <c r="B24" s="17" t="s">
        <v>1496</v>
      </c>
      <c r="C24" s="17" t="s">
        <v>1257</v>
      </c>
      <c r="D24" s="6">
        <v>97255</v>
      </c>
      <c r="E24" s="7">
        <v>1576.07</v>
      </c>
      <c r="F24" s="8">
        <v>1.9E-2</v>
      </c>
      <c r="G24" s="58"/>
    </row>
    <row r="25" spans="1:7" x14ac:dyDescent="0.25">
      <c r="A25" s="57" t="s">
        <v>1514</v>
      </c>
      <c r="B25" s="17" t="s">
        <v>1515</v>
      </c>
      <c r="C25" s="17" t="s">
        <v>1225</v>
      </c>
      <c r="D25" s="6">
        <v>93676</v>
      </c>
      <c r="E25" s="7">
        <v>1445.94</v>
      </c>
      <c r="F25" s="8">
        <v>1.7399999999999999E-2</v>
      </c>
      <c r="G25" s="58"/>
    </row>
    <row r="26" spans="1:7" x14ac:dyDescent="0.25">
      <c r="A26" s="57" t="s">
        <v>1394</v>
      </c>
      <c r="B26" s="17" t="s">
        <v>1845</v>
      </c>
      <c r="C26" s="17" t="s">
        <v>1305</v>
      </c>
      <c r="D26" s="6">
        <v>198381</v>
      </c>
      <c r="E26" s="7">
        <v>1303.76</v>
      </c>
      <c r="F26" s="8">
        <v>1.5699999999999999E-2</v>
      </c>
      <c r="G26" s="58"/>
    </row>
    <row r="27" spans="1:7" x14ac:dyDescent="0.25">
      <c r="A27" s="57" t="s">
        <v>1320</v>
      </c>
      <c r="B27" s="17" t="s">
        <v>1321</v>
      </c>
      <c r="C27" s="17" t="s">
        <v>1257</v>
      </c>
      <c r="D27" s="6">
        <v>80157</v>
      </c>
      <c r="E27" s="7">
        <v>1199.9100000000001</v>
      </c>
      <c r="F27" s="8">
        <v>1.4500000000000001E-2</v>
      </c>
      <c r="G27" s="58"/>
    </row>
    <row r="28" spans="1:7" x14ac:dyDescent="0.25">
      <c r="A28" s="57" t="s">
        <v>1331</v>
      </c>
      <c r="B28" s="17" t="s">
        <v>1332</v>
      </c>
      <c r="C28" s="17" t="s">
        <v>1305</v>
      </c>
      <c r="D28" s="6">
        <v>61218</v>
      </c>
      <c r="E28" s="7">
        <v>1176.21</v>
      </c>
      <c r="F28" s="8">
        <v>1.4200000000000001E-2</v>
      </c>
      <c r="G28" s="58"/>
    </row>
    <row r="29" spans="1:7" x14ac:dyDescent="0.25">
      <c r="A29" s="57" t="s">
        <v>1488</v>
      </c>
      <c r="B29" s="17" t="s">
        <v>1489</v>
      </c>
      <c r="C29" s="17" t="s">
        <v>1199</v>
      </c>
      <c r="D29" s="6">
        <v>65993</v>
      </c>
      <c r="E29" s="7">
        <v>1084.83</v>
      </c>
      <c r="F29" s="8">
        <v>1.3100000000000001E-2</v>
      </c>
      <c r="G29" s="58"/>
    </row>
    <row r="30" spans="1:7" x14ac:dyDescent="0.25">
      <c r="A30" s="57" t="s">
        <v>1303</v>
      </c>
      <c r="B30" s="17" t="s">
        <v>1304</v>
      </c>
      <c r="C30" s="17" t="s">
        <v>1305</v>
      </c>
      <c r="D30" s="6">
        <v>46573</v>
      </c>
      <c r="E30" s="7">
        <v>1002.18</v>
      </c>
      <c r="F30" s="8">
        <v>1.21E-2</v>
      </c>
      <c r="G30" s="58"/>
    </row>
    <row r="31" spans="1:7" x14ac:dyDescent="0.25">
      <c r="A31" s="57" t="s">
        <v>1394</v>
      </c>
      <c r="B31" s="17" t="s">
        <v>1395</v>
      </c>
      <c r="C31" s="17" t="s">
        <v>1305</v>
      </c>
      <c r="D31" s="6">
        <v>94741</v>
      </c>
      <c r="E31" s="7">
        <v>940.59</v>
      </c>
      <c r="F31" s="8">
        <v>1.1299999999999999E-2</v>
      </c>
      <c r="G31" s="58"/>
    </row>
    <row r="32" spans="1:7" x14ac:dyDescent="0.25">
      <c r="A32" s="57" t="s">
        <v>1308</v>
      </c>
      <c r="B32" s="17" t="s">
        <v>1309</v>
      </c>
      <c r="C32" s="17" t="s">
        <v>1280</v>
      </c>
      <c r="D32" s="6">
        <v>9569</v>
      </c>
      <c r="E32" s="7">
        <v>932.9</v>
      </c>
      <c r="F32" s="8">
        <v>1.1299999999999999E-2</v>
      </c>
      <c r="G32" s="58"/>
    </row>
    <row r="33" spans="1:7" x14ac:dyDescent="0.25">
      <c r="A33" s="57" t="s">
        <v>1281</v>
      </c>
      <c r="B33" s="17" t="s">
        <v>1282</v>
      </c>
      <c r="C33" s="17" t="s">
        <v>1202</v>
      </c>
      <c r="D33" s="6">
        <v>450000</v>
      </c>
      <c r="E33" s="7">
        <v>906.75</v>
      </c>
      <c r="F33" s="8">
        <v>1.09E-2</v>
      </c>
      <c r="G33" s="58"/>
    </row>
    <row r="34" spans="1:7" x14ac:dyDescent="0.25">
      <c r="A34" s="57" t="s">
        <v>1846</v>
      </c>
      <c r="B34" s="17" t="s">
        <v>1847</v>
      </c>
      <c r="C34" s="17" t="s">
        <v>1257</v>
      </c>
      <c r="D34" s="6">
        <v>37736</v>
      </c>
      <c r="E34" s="7">
        <v>868.21</v>
      </c>
      <c r="F34" s="8">
        <v>1.0500000000000001E-2</v>
      </c>
      <c r="G34" s="58"/>
    </row>
    <row r="35" spans="1:7" x14ac:dyDescent="0.25">
      <c r="A35" s="57" t="s">
        <v>1505</v>
      </c>
      <c r="B35" s="17" t="s">
        <v>1506</v>
      </c>
      <c r="C35" s="17" t="s">
        <v>1238</v>
      </c>
      <c r="D35" s="6">
        <v>145240</v>
      </c>
      <c r="E35" s="7">
        <v>858.59</v>
      </c>
      <c r="F35" s="8">
        <v>1.04E-2</v>
      </c>
      <c r="G35" s="58"/>
    </row>
    <row r="36" spans="1:7" x14ac:dyDescent="0.25">
      <c r="A36" s="57" t="s">
        <v>1778</v>
      </c>
      <c r="B36" s="17" t="s">
        <v>1779</v>
      </c>
      <c r="C36" s="17" t="s">
        <v>1177</v>
      </c>
      <c r="D36" s="6">
        <v>164132</v>
      </c>
      <c r="E36" s="7">
        <v>854.64</v>
      </c>
      <c r="F36" s="8">
        <v>1.03E-2</v>
      </c>
      <c r="G36" s="58"/>
    </row>
    <row r="37" spans="1:7" x14ac:dyDescent="0.25">
      <c r="A37" s="57" t="s">
        <v>1274</v>
      </c>
      <c r="B37" s="17" t="s">
        <v>1275</v>
      </c>
      <c r="C37" s="17" t="s">
        <v>1260</v>
      </c>
      <c r="D37" s="6">
        <v>37547</v>
      </c>
      <c r="E37" s="7">
        <v>850.2</v>
      </c>
      <c r="F37" s="8">
        <v>1.03E-2</v>
      </c>
      <c r="G37" s="58"/>
    </row>
    <row r="38" spans="1:7" x14ac:dyDescent="0.25">
      <c r="A38" s="57" t="s">
        <v>1436</v>
      </c>
      <c r="B38" s="17" t="s">
        <v>1437</v>
      </c>
      <c r="C38" s="17" t="s">
        <v>1230</v>
      </c>
      <c r="D38" s="6">
        <v>146704</v>
      </c>
      <c r="E38" s="7">
        <v>821.91</v>
      </c>
      <c r="F38" s="8">
        <v>9.9000000000000008E-3</v>
      </c>
      <c r="G38" s="58"/>
    </row>
    <row r="39" spans="1:7" x14ac:dyDescent="0.25">
      <c r="A39" s="57" t="s">
        <v>1764</v>
      </c>
      <c r="B39" s="17" t="s">
        <v>1765</v>
      </c>
      <c r="C39" s="17" t="s">
        <v>1302</v>
      </c>
      <c r="D39" s="6">
        <v>434591</v>
      </c>
      <c r="E39" s="7">
        <v>791.39</v>
      </c>
      <c r="F39" s="8">
        <v>9.4999999999999998E-3</v>
      </c>
      <c r="G39" s="58"/>
    </row>
    <row r="40" spans="1:7" x14ac:dyDescent="0.25">
      <c r="A40" s="57" t="s">
        <v>1480</v>
      </c>
      <c r="B40" s="17" t="s">
        <v>1481</v>
      </c>
      <c r="C40" s="17" t="s">
        <v>1192</v>
      </c>
      <c r="D40" s="6">
        <v>197696</v>
      </c>
      <c r="E40" s="7">
        <v>779.32</v>
      </c>
      <c r="F40" s="8">
        <v>9.4000000000000004E-3</v>
      </c>
      <c r="G40" s="58"/>
    </row>
    <row r="41" spans="1:7" x14ac:dyDescent="0.25">
      <c r="A41" s="57" t="s">
        <v>1404</v>
      </c>
      <c r="B41" s="17" t="s">
        <v>1405</v>
      </c>
      <c r="C41" s="17" t="s">
        <v>1192</v>
      </c>
      <c r="D41" s="6">
        <v>275583</v>
      </c>
      <c r="E41" s="7">
        <v>763.09</v>
      </c>
      <c r="F41" s="8">
        <v>9.1999999999999998E-3</v>
      </c>
      <c r="G41" s="58"/>
    </row>
    <row r="42" spans="1:7" x14ac:dyDescent="0.25">
      <c r="A42" s="57" t="s">
        <v>1848</v>
      </c>
      <c r="B42" s="17" t="s">
        <v>1849</v>
      </c>
      <c r="C42" s="17" t="s">
        <v>1850</v>
      </c>
      <c r="D42" s="6">
        <v>90630</v>
      </c>
      <c r="E42" s="7">
        <v>744.48</v>
      </c>
      <c r="F42" s="8">
        <v>8.9999999999999993E-3</v>
      </c>
      <c r="G42" s="58"/>
    </row>
    <row r="43" spans="1:7" x14ac:dyDescent="0.25">
      <c r="A43" s="57" t="s">
        <v>1193</v>
      </c>
      <c r="B43" s="17" t="s">
        <v>1194</v>
      </c>
      <c r="C43" s="17" t="s">
        <v>1177</v>
      </c>
      <c r="D43" s="6">
        <v>270945</v>
      </c>
      <c r="E43" s="7">
        <v>715.43</v>
      </c>
      <c r="F43" s="8">
        <v>8.6E-3</v>
      </c>
      <c r="G43" s="58"/>
    </row>
    <row r="44" spans="1:7" x14ac:dyDescent="0.25">
      <c r="A44" s="57" t="s">
        <v>1211</v>
      </c>
      <c r="B44" s="17" t="s">
        <v>1212</v>
      </c>
      <c r="C44" s="17" t="s">
        <v>1205</v>
      </c>
      <c r="D44" s="6">
        <v>457368</v>
      </c>
      <c r="E44" s="7">
        <v>712.81</v>
      </c>
      <c r="F44" s="8">
        <v>8.6E-3</v>
      </c>
      <c r="G44" s="58"/>
    </row>
    <row r="45" spans="1:7" x14ac:dyDescent="0.25">
      <c r="A45" s="57" t="s">
        <v>1215</v>
      </c>
      <c r="B45" s="17" t="s">
        <v>1216</v>
      </c>
      <c r="C45" s="17" t="s">
        <v>1177</v>
      </c>
      <c r="D45" s="6">
        <v>467650</v>
      </c>
      <c r="E45" s="7">
        <v>702.41</v>
      </c>
      <c r="F45" s="8">
        <v>8.5000000000000006E-3</v>
      </c>
      <c r="G45" s="58"/>
    </row>
    <row r="46" spans="1:7" x14ac:dyDescent="0.25">
      <c r="A46" s="57" t="s">
        <v>1536</v>
      </c>
      <c r="B46" s="17" t="s">
        <v>1537</v>
      </c>
      <c r="C46" s="17" t="s">
        <v>1257</v>
      </c>
      <c r="D46" s="6">
        <v>26872</v>
      </c>
      <c r="E46" s="7">
        <v>698.83</v>
      </c>
      <c r="F46" s="8">
        <v>8.3999999999999995E-3</v>
      </c>
      <c r="G46" s="58"/>
    </row>
    <row r="47" spans="1:7" x14ac:dyDescent="0.25">
      <c r="A47" s="57" t="s">
        <v>1269</v>
      </c>
      <c r="B47" s="17" t="s">
        <v>1270</v>
      </c>
      <c r="C47" s="17" t="s">
        <v>1180</v>
      </c>
      <c r="D47" s="6">
        <v>115583</v>
      </c>
      <c r="E47" s="7">
        <v>696.27</v>
      </c>
      <c r="F47" s="8">
        <v>8.3999999999999995E-3</v>
      </c>
      <c r="G47" s="58"/>
    </row>
    <row r="48" spans="1:7" x14ac:dyDescent="0.25">
      <c r="A48" s="57" t="s">
        <v>1184</v>
      </c>
      <c r="B48" s="17" t="s">
        <v>1185</v>
      </c>
      <c r="C48" s="17" t="s">
        <v>1186</v>
      </c>
      <c r="D48" s="6">
        <v>157627</v>
      </c>
      <c r="E48" s="7">
        <v>684.26</v>
      </c>
      <c r="F48" s="8">
        <v>8.3000000000000001E-3</v>
      </c>
      <c r="G48" s="58"/>
    </row>
    <row r="49" spans="1:7" x14ac:dyDescent="0.25">
      <c r="A49" s="57" t="s">
        <v>1788</v>
      </c>
      <c r="B49" s="17" t="s">
        <v>1789</v>
      </c>
      <c r="C49" s="17" t="s">
        <v>1511</v>
      </c>
      <c r="D49" s="6">
        <v>13802</v>
      </c>
      <c r="E49" s="7">
        <v>677.85</v>
      </c>
      <c r="F49" s="8">
        <v>8.2000000000000007E-3</v>
      </c>
      <c r="G49" s="58"/>
    </row>
    <row r="50" spans="1:7" x14ac:dyDescent="0.25">
      <c r="A50" s="57" t="s">
        <v>1786</v>
      </c>
      <c r="B50" s="17" t="s">
        <v>1787</v>
      </c>
      <c r="C50" s="17" t="s">
        <v>1393</v>
      </c>
      <c r="D50" s="6">
        <v>23622</v>
      </c>
      <c r="E50" s="7">
        <v>657.35</v>
      </c>
      <c r="F50" s="8">
        <v>7.9000000000000008E-3</v>
      </c>
      <c r="G50" s="58"/>
    </row>
    <row r="51" spans="1:7" x14ac:dyDescent="0.25">
      <c r="A51" s="57" t="s">
        <v>1534</v>
      </c>
      <c r="B51" s="17" t="s">
        <v>1535</v>
      </c>
      <c r="C51" s="17" t="s">
        <v>1492</v>
      </c>
      <c r="D51" s="6">
        <v>52352</v>
      </c>
      <c r="E51" s="7">
        <v>655.34</v>
      </c>
      <c r="F51" s="8">
        <v>7.9000000000000008E-3</v>
      </c>
      <c r="G51" s="58"/>
    </row>
    <row r="52" spans="1:7" x14ac:dyDescent="0.25">
      <c r="A52" s="57" t="s">
        <v>1784</v>
      </c>
      <c r="B52" s="17" t="s">
        <v>1785</v>
      </c>
      <c r="C52" s="17" t="s">
        <v>1199</v>
      </c>
      <c r="D52" s="6">
        <v>15555</v>
      </c>
      <c r="E52" s="7">
        <v>643.77</v>
      </c>
      <c r="F52" s="8">
        <v>7.7999999999999996E-3</v>
      </c>
      <c r="G52" s="58"/>
    </row>
    <row r="53" spans="1:7" x14ac:dyDescent="0.25">
      <c r="A53" s="57" t="s">
        <v>1343</v>
      </c>
      <c r="B53" s="17" t="s">
        <v>1344</v>
      </c>
      <c r="C53" s="17" t="s">
        <v>1345</v>
      </c>
      <c r="D53" s="6">
        <v>340372</v>
      </c>
      <c r="E53" s="7">
        <v>582.89</v>
      </c>
      <c r="F53" s="8">
        <v>7.0000000000000001E-3</v>
      </c>
      <c r="G53" s="58"/>
    </row>
    <row r="54" spans="1:7" x14ac:dyDescent="0.25">
      <c r="A54" s="57" t="s">
        <v>1518</v>
      </c>
      <c r="B54" s="17" t="s">
        <v>1519</v>
      </c>
      <c r="C54" s="17" t="s">
        <v>1299</v>
      </c>
      <c r="D54" s="6">
        <v>20000</v>
      </c>
      <c r="E54" s="7">
        <v>569.35</v>
      </c>
      <c r="F54" s="8">
        <v>6.8999999999999999E-3</v>
      </c>
      <c r="G54" s="58"/>
    </row>
    <row r="55" spans="1:7" x14ac:dyDescent="0.25">
      <c r="A55" s="57" t="s">
        <v>1306</v>
      </c>
      <c r="B55" s="17" t="s">
        <v>1307</v>
      </c>
      <c r="C55" s="17" t="s">
        <v>1257</v>
      </c>
      <c r="D55" s="6">
        <v>11113</v>
      </c>
      <c r="E55" s="7">
        <v>549.20000000000005</v>
      </c>
      <c r="F55" s="8">
        <v>6.6E-3</v>
      </c>
      <c r="G55" s="58"/>
    </row>
    <row r="56" spans="1:7" x14ac:dyDescent="0.25">
      <c r="A56" s="57" t="s">
        <v>1452</v>
      </c>
      <c r="B56" s="17" t="s">
        <v>1453</v>
      </c>
      <c r="C56" s="17" t="s">
        <v>1302</v>
      </c>
      <c r="D56" s="6">
        <v>13878</v>
      </c>
      <c r="E56" s="7">
        <v>547.9</v>
      </c>
      <c r="F56" s="8">
        <v>6.6E-3</v>
      </c>
      <c r="G56" s="58"/>
    </row>
    <row r="57" spans="1:7" x14ac:dyDescent="0.25">
      <c r="A57" s="57" t="s">
        <v>1316</v>
      </c>
      <c r="B57" s="17" t="s">
        <v>1317</v>
      </c>
      <c r="C57" s="17" t="s">
        <v>1180</v>
      </c>
      <c r="D57" s="6">
        <v>303432</v>
      </c>
      <c r="E57" s="7">
        <v>509.01</v>
      </c>
      <c r="F57" s="8">
        <v>6.1000000000000004E-3</v>
      </c>
      <c r="G57" s="58"/>
    </row>
    <row r="58" spans="1:7" x14ac:dyDescent="0.25">
      <c r="A58" s="57" t="s">
        <v>1450</v>
      </c>
      <c r="B58" s="17" t="s">
        <v>1451</v>
      </c>
      <c r="C58" s="17" t="s">
        <v>1199</v>
      </c>
      <c r="D58" s="6">
        <v>21566</v>
      </c>
      <c r="E58" s="7">
        <v>508.91</v>
      </c>
      <c r="F58" s="8">
        <v>6.1000000000000004E-3</v>
      </c>
      <c r="G58" s="58"/>
    </row>
    <row r="59" spans="1:7" x14ac:dyDescent="0.25">
      <c r="A59" s="57" t="s">
        <v>1851</v>
      </c>
      <c r="B59" s="17" t="s">
        <v>1852</v>
      </c>
      <c r="C59" s="17" t="s">
        <v>1293</v>
      </c>
      <c r="D59" s="6">
        <v>29670</v>
      </c>
      <c r="E59" s="7">
        <v>507.94</v>
      </c>
      <c r="F59" s="8">
        <v>6.1000000000000004E-3</v>
      </c>
      <c r="G59" s="58"/>
    </row>
    <row r="60" spans="1:7" x14ac:dyDescent="0.25">
      <c r="A60" s="57" t="s">
        <v>1853</v>
      </c>
      <c r="B60" s="17" t="s">
        <v>1854</v>
      </c>
      <c r="C60" s="17" t="s">
        <v>1492</v>
      </c>
      <c r="D60" s="6">
        <v>18574</v>
      </c>
      <c r="E60" s="7">
        <v>503.42</v>
      </c>
      <c r="F60" s="8">
        <v>6.1000000000000004E-3</v>
      </c>
      <c r="G60" s="58"/>
    </row>
    <row r="61" spans="1:7" x14ac:dyDescent="0.25">
      <c r="A61" s="57" t="s">
        <v>1371</v>
      </c>
      <c r="B61" s="17" t="s">
        <v>1372</v>
      </c>
      <c r="C61" s="17" t="s">
        <v>1305</v>
      </c>
      <c r="D61" s="6">
        <v>12462</v>
      </c>
      <c r="E61" s="7">
        <v>500.89</v>
      </c>
      <c r="F61" s="8">
        <v>6.0000000000000001E-3</v>
      </c>
      <c r="G61" s="58"/>
    </row>
    <row r="62" spans="1:7" x14ac:dyDescent="0.25">
      <c r="A62" s="57" t="s">
        <v>1509</v>
      </c>
      <c r="B62" s="17" t="s">
        <v>1510</v>
      </c>
      <c r="C62" s="17" t="s">
        <v>1511</v>
      </c>
      <c r="D62" s="6">
        <v>18385</v>
      </c>
      <c r="E62" s="7">
        <v>482.12</v>
      </c>
      <c r="F62" s="8">
        <v>5.7999999999999996E-3</v>
      </c>
      <c r="G62" s="58"/>
    </row>
    <row r="63" spans="1:7" x14ac:dyDescent="0.25">
      <c r="A63" s="57" t="s">
        <v>1542</v>
      </c>
      <c r="B63" s="17" t="s">
        <v>1543</v>
      </c>
      <c r="C63" s="17" t="s">
        <v>1257</v>
      </c>
      <c r="D63" s="6">
        <v>7778</v>
      </c>
      <c r="E63" s="7">
        <v>478.96</v>
      </c>
      <c r="F63" s="8">
        <v>5.7999999999999996E-3</v>
      </c>
      <c r="G63" s="58"/>
    </row>
    <row r="64" spans="1:7" x14ac:dyDescent="0.25">
      <c r="A64" s="57" t="s">
        <v>1855</v>
      </c>
      <c r="B64" s="17" t="s">
        <v>1856</v>
      </c>
      <c r="C64" s="17" t="s">
        <v>1225</v>
      </c>
      <c r="D64" s="6">
        <v>32085</v>
      </c>
      <c r="E64" s="7">
        <v>476.91</v>
      </c>
      <c r="F64" s="8">
        <v>5.7999999999999996E-3</v>
      </c>
      <c r="G64" s="58"/>
    </row>
    <row r="65" spans="1:7" x14ac:dyDescent="0.25">
      <c r="A65" s="57" t="s">
        <v>1283</v>
      </c>
      <c r="B65" s="17" t="s">
        <v>1284</v>
      </c>
      <c r="C65" s="17" t="s">
        <v>1285</v>
      </c>
      <c r="D65" s="6">
        <v>15846</v>
      </c>
      <c r="E65" s="7">
        <v>476.37</v>
      </c>
      <c r="F65" s="8">
        <v>5.7000000000000002E-3</v>
      </c>
      <c r="G65" s="58"/>
    </row>
    <row r="66" spans="1:7" x14ac:dyDescent="0.25">
      <c r="A66" s="57" t="s">
        <v>1236</v>
      </c>
      <c r="B66" s="17" t="s">
        <v>1237</v>
      </c>
      <c r="C66" s="17" t="s">
        <v>1238</v>
      </c>
      <c r="D66" s="6">
        <v>50236</v>
      </c>
      <c r="E66" s="7">
        <v>467.04</v>
      </c>
      <c r="F66" s="8">
        <v>5.5999999999999999E-3</v>
      </c>
      <c r="G66" s="58"/>
    </row>
    <row r="67" spans="1:7" x14ac:dyDescent="0.25">
      <c r="A67" s="57" t="s">
        <v>1503</v>
      </c>
      <c r="B67" s="17" t="s">
        <v>1504</v>
      </c>
      <c r="C67" s="17" t="s">
        <v>1257</v>
      </c>
      <c r="D67" s="6">
        <v>45605</v>
      </c>
      <c r="E67" s="7">
        <v>459.4</v>
      </c>
      <c r="F67" s="8">
        <v>5.4999999999999997E-3</v>
      </c>
      <c r="G67" s="58"/>
    </row>
    <row r="68" spans="1:7" x14ac:dyDescent="0.25">
      <c r="A68" s="57" t="s">
        <v>1540</v>
      </c>
      <c r="B68" s="17" t="s">
        <v>1541</v>
      </c>
      <c r="C68" s="17" t="s">
        <v>1403</v>
      </c>
      <c r="D68" s="6">
        <v>40423</v>
      </c>
      <c r="E68" s="7">
        <v>458.5</v>
      </c>
      <c r="F68" s="8">
        <v>5.4999999999999997E-3</v>
      </c>
      <c r="G68" s="58"/>
    </row>
    <row r="69" spans="1:7" x14ac:dyDescent="0.25">
      <c r="A69" s="57" t="s">
        <v>1187</v>
      </c>
      <c r="B69" s="17" t="s">
        <v>1188</v>
      </c>
      <c r="C69" s="17" t="s">
        <v>1189</v>
      </c>
      <c r="D69" s="6">
        <v>170000</v>
      </c>
      <c r="E69" s="7">
        <v>455.69</v>
      </c>
      <c r="F69" s="8">
        <v>5.4999999999999997E-3</v>
      </c>
      <c r="G69" s="58"/>
    </row>
    <row r="70" spans="1:7" x14ac:dyDescent="0.25">
      <c r="A70" s="57" t="s">
        <v>1857</v>
      </c>
      <c r="B70" s="17" t="s">
        <v>1858</v>
      </c>
      <c r="C70" s="17" t="s">
        <v>1859</v>
      </c>
      <c r="D70" s="6">
        <v>1429</v>
      </c>
      <c r="E70" s="7">
        <v>445.75</v>
      </c>
      <c r="F70" s="8">
        <v>5.4000000000000003E-3</v>
      </c>
      <c r="G70" s="58"/>
    </row>
    <row r="71" spans="1:7" x14ac:dyDescent="0.25">
      <c r="A71" s="57" t="s">
        <v>1424</v>
      </c>
      <c r="B71" s="17" t="s">
        <v>1425</v>
      </c>
      <c r="C71" s="17" t="s">
        <v>1299</v>
      </c>
      <c r="D71" s="6">
        <v>11681</v>
      </c>
      <c r="E71" s="7">
        <v>444.09</v>
      </c>
      <c r="F71" s="8">
        <v>5.4000000000000003E-3</v>
      </c>
      <c r="G71" s="58"/>
    </row>
    <row r="72" spans="1:7" x14ac:dyDescent="0.25">
      <c r="A72" s="57" t="s">
        <v>1288</v>
      </c>
      <c r="B72" s="17" t="s">
        <v>1289</v>
      </c>
      <c r="C72" s="17" t="s">
        <v>1290</v>
      </c>
      <c r="D72" s="6">
        <v>38762</v>
      </c>
      <c r="E72" s="7">
        <v>424.91</v>
      </c>
      <c r="F72" s="8">
        <v>5.1000000000000004E-3</v>
      </c>
      <c r="G72" s="58"/>
    </row>
    <row r="73" spans="1:7" x14ac:dyDescent="0.25">
      <c r="A73" s="57" t="s">
        <v>1252</v>
      </c>
      <c r="B73" s="17" t="s">
        <v>1253</v>
      </c>
      <c r="C73" s="17" t="s">
        <v>1254</v>
      </c>
      <c r="D73" s="6">
        <v>355965</v>
      </c>
      <c r="E73" s="7">
        <v>416.84</v>
      </c>
      <c r="F73" s="8">
        <v>5.0000000000000001E-3</v>
      </c>
      <c r="G73" s="58"/>
    </row>
    <row r="74" spans="1:7" x14ac:dyDescent="0.25">
      <c r="A74" s="57" t="s">
        <v>1482</v>
      </c>
      <c r="B74" s="17" t="s">
        <v>1483</v>
      </c>
      <c r="C74" s="17" t="s">
        <v>1257</v>
      </c>
      <c r="D74" s="6">
        <v>23822</v>
      </c>
      <c r="E74" s="7">
        <v>385.15</v>
      </c>
      <c r="F74" s="8">
        <v>4.5999999999999999E-3</v>
      </c>
      <c r="G74" s="58"/>
    </row>
    <row r="75" spans="1:7" x14ac:dyDescent="0.25">
      <c r="A75" s="57" t="s">
        <v>1860</v>
      </c>
      <c r="B75" s="17" t="s">
        <v>1861</v>
      </c>
      <c r="C75" s="17" t="s">
        <v>1238</v>
      </c>
      <c r="D75" s="6">
        <v>193536</v>
      </c>
      <c r="E75" s="7">
        <v>368.3</v>
      </c>
      <c r="F75" s="8">
        <v>4.4000000000000003E-3</v>
      </c>
      <c r="G75" s="58"/>
    </row>
    <row r="76" spans="1:7" x14ac:dyDescent="0.25">
      <c r="A76" s="57" t="s">
        <v>1195</v>
      </c>
      <c r="B76" s="17" t="s">
        <v>1196</v>
      </c>
      <c r="C76" s="17" t="s">
        <v>1177</v>
      </c>
      <c r="D76" s="6">
        <v>23604</v>
      </c>
      <c r="E76" s="7">
        <v>366.57</v>
      </c>
      <c r="F76" s="8">
        <v>4.4000000000000003E-3</v>
      </c>
      <c r="G76" s="58"/>
    </row>
    <row r="77" spans="1:7" x14ac:dyDescent="0.25">
      <c r="A77" s="57" t="s">
        <v>1862</v>
      </c>
      <c r="B77" s="17" t="s">
        <v>1863</v>
      </c>
      <c r="C77" s="17" t="s">
        <v>1254</v>
      </c>
      <c r="D77" s="6">
        <v>272</v>
      </c>
      <c r="E77" s="7">
        <v>362.81</v>
      </c>
      <c r="F77" s="8">
        <v>4.4000000000000003E-3</v>
      </c>
      <c r="G77" s="58"/>
    </row>
    <row r="78" spans="1:7" x14ac:dyDescent="0.25">
      <c r="A78" s="57" t="s">
        <v>1422</v>
      </c>
      <c r="B78" s="17" t="s">
        <v>1423</v>
      </c>
      <c r="C78" s="17" t="s">
        <v>1257</v>
      </c>
      <c r="D78" s="6">
        <v>1332</v>
      </c>
      <c r="E78" s="7">
        <v>361.25</v>
      </c>
      <c r="F78" s="8">
        <v>4.4000000000000003E-3</v>
      </c>
      <c r="G78" s="58"/>
    </row>
    <row r="79" spans="1:7" x14ac:dyDescent="0.25">
      <c r="A79" s="57" t="s">
        <v>1864</v>
      </c>
      <c r="B79" s="17" t="s">
        <v>1865</v>
      </c>
      <c r="C79" s="17" t="s">
        <v>1285</v>
      </c>
      <c r="D79" s="6">
        <v>23970</v>
      </c>
      <c r="E79" s="7">
        <v>358.58</v>
      </c>
      <c r="F79" s="8">
        <v>4.3E-3</v>
      </c>
      <c r="G79" s="58"/>
    </row>
    <row r="80" spans="1:7" x14ac:dyDescent="0.25">
      <c r="A80" s="57" t="s">
        <v>1391</v>
      </c>
      <c r="B80" s="17" t="s">
        <v>1392</v>
      </c>
      <c r="C80" s="17" t="s">
        <v>1393</v>
      </c>
      <c r="D80" s="6">
        <v>39889</v>
      </c>
      <c r="E80" s="7">
        <v>357.8</v>
      </c>
      <c r="F80" s="8">
        <v>4.3E-3</v>
      </c>
      <c r="G80" s="58"/>
    </row>
    <row r="81" spans="1:7" x14ac:dyDescent="0.25">
      <c r="A81" s="57" t="s">
        <v>1398</v>
      </c>
      <c r="B81" s="17" t="s">
        <v>1399</v>
      </c>
      <c r="C81" s="17" t="s">
        <v>1400</v>
      </c>
      <c r="D81" s="6">
        <v>173956</v>
      </c>
      <c r="E81" s="7">
        <v>350.96</v>
      </c>
      <c r="F81" s="8">
        <v>4.1999999999999997E-3</v>
      </c>
      <c r="G81" s="58"/>
    </row>
    <row r="82" spans="1:7" x14ac:dyDescent="0.25">
      <c r="A82" s="57" t="s">
        <v>1396</v>
      </c>
      <c r="B82" s="17" t="s">
        <v>1397</v>
      </c>
      <c r="C82" s="17" t="s">
        <v>1280</v>
      </c>
      <c r="D82" s="6">
        <v>11238</v>
      </c>
      <c r="E82" s="7">
        <v>280.02</v>
      </c>
      <c r="F82" s="8">
        <v>3.3999999999999998E-3</v>
      </c>
      <c r="G82" s="58"/>
    </row>
    <row r="83" spans="1:7" x14ac:dyDescent="0.25">
      <c r="A83" s="57" t="s">
        <v>1438</v>
      </c>
      <c r="B83" s="17" t="s">
        <v>1439</v>
      </c>
      <c r="C83" s="17" t="s">
        <v>1280</v>
      </c>
      <c r="D83" s="6">
        <v>960</v>
      </c>
      <c r="E83" s="7">
        <v>246.56</v>
      </c>
      <c r="F83" s="8">
        <v>3.0000000000000001E-3</v>
      </c>
      <c r="G83" s="58"/>
    </row>
    <row r="84" spans="1:7" x14ac:dyDescent="0.25">
      <c r="A84" s="57" t="s">
        <v>1866</v>
      </c>
      <c r="B84" s="17" t="s">
        <v>1867</v>
      </c>
      <c r="C84" s="17" t="s">
        <v>1245</v>
      </c>
      <c r="D84" s="6">
        <v>28093</v>
      </c>
      <c r="E84" s="7">
        <v>142.05000000000001</v>
      </c>
      <c r="F84" s="8">
        <v>1.6999999999999999E-3</v>
      </c>
      <c r="G84" s="58"/>
    </row>
    <row r="85" spans="1:7" x14ac:dyDescent="0.25">
      <c r="A85" s="57" t="s">
        <v>1868</v>
      </c>
      <c r="B85" s="17" t="s">
        <v>1869</v>
      </c>
      <c r="C85" s="17" t="s">
        <v>1305</v>
      </c>
      <c r="D85" s="6">
        <v>100</v>
      </c>
      <c r="E85" s="7">
        <v>9.15</v>
      </c>
      <c r="F85" s="8">
        <v>1E-4</v>
      </c>
      <c r="G85" s="58"/>
    </row>
    <row r="86" spans="1:7" x14ac:dyDescent="0.25">
      <c r="A86" s="59" t="s">
        <v>129</v>
      </c>
      <c r="B86" s="18"/>
      <c r="C86" s="18"/>
      <c r="D86" s="9"/>
      <c r="E86" s="20">
        <v>79790.880000000005</v>
      </c>
      <c r="F86" s="21">
        <v>0.96230000000000004</v>
      </c>
      <c r="G86" s="60"/>
    </row>
    <row r="87" spans="1:7" x14ac:dyDescent="0.25">
      <c r="A87" s="59" t="s">
        <v>1551</v>
      </c>
      <c r="B87" s="17"/>
      <c r="C87" s="17"/>
      <c r="D87" s="6"/>
      <c r="E87" s="7"/>
      <c r="F87" s="8"/>
      <c r="G87" s="58"/>
    </row>
    <row r="88" spans="1:7" x14ac:dyDescent="0.25">
      <c r="A88" s="59" t="s">
        <v>129</v>
      </c>
      <c r="B88" s="17"/>
      <c r="C88" s="17"/>
      <c r="D88" s="6"/>
      <c r="E88" s="22" t="s">
        <v>123</v>
      </c>
      <c r="F88" s="23" t="s">
        <v>123</v>
      </c>
      <c r="G88" s="58"/>
    </row>
    <row r="89" spans="1:7" x14ac:dyDescent="0.25">
      <c r="A89" s="61" t="s">
        <v>165</v>
      </c>
      <c r="B89" s="40"/>
      <c r="C89" s="40"/>
      <c r="D89" s="41"/>
      <c r="E89" s="14">
        <v>79790.880000000005</v>
      </c>
      <c r="F89" s="15">
        <v>0.96230000000000004</v>
      </c>
      <c r="G89" s="60"/>
    </row>
    <row r="90" spans="1:7" x14ac:dyDescent="0.25">
      <c r="A90" s="57"/>
      <c r="B90" s="17"/>
      <c r="C90" s="17"/>
      <c r="D90" s="6"/>
      <c r="E90" s="7"/>
      <c r="F90" s="8"/>
      <c r="G90" s="58"/>
    </row>
    <row r="91" spans="1:7" x14ac:dyDescent="0.25">
      <c r="A91" s="59" t="s">
        <v>1552</v>
      </c>
      <c r="B91" s="17"/>
      <c r="C91" s="17"/>
      <c r="D91" s="6"/>
      <c r="E91" s="7"/>
      <c r="F91" s="8"/>
      <c r="G91" s="58"/>
    </row>
    <row r="92" spans="1:7" x14ac:dyDescent="0.25">
      <c r="A92" s="59" t="s">
        <v>1553</v>
      </c>
      <c r="B92" s="17"/>
      <c r="C92" s="17"/>
      <c r="D92" s="6"/>
      <c r="E92" s="7"/>
      <c r="F92" s="8"/>
      <c r="G92" s="58"/>
    </row>
    <row r="93" spans="1:7" x14ac:dyDescent="0.25">
      <c r="A93" s="57" t="s">
        <v>1815</v>
      </c>
      <c r="B93" s="17"/>
      <c r="C93" s="17"/>
      <c r="D93" s="6">
        <v>6500</v>
      </c>
      <c r="E93" s="7">
        <v>1461.73</v>
      </c>
      <c r="F93" s="8">
        <v>1.7638000000000001E-2</v>
      </c>
      <c r="G93" s="58"/>
    </row>
    <row r="94" spans="1:7" x14ac:dyDescent="0.25">
      <c r="A94" s="57" t="s">
        <v>1870</v>
      </c>
      <c r="B94" s="17"/>
      <c r="C94" s="17"/>
      <c r="D94" s="6">
        <v>10000</v>
      </c>
      <c r="E94" s="7">
        <v>914</v>
      </c>
      <c r="F94" s="8">
        <v>1.1029000000000001E-2</v>
      </c>
      <c r="G94" s="58"/>
    </row>
    <row r="95" spans="1:7" x14ac:dyDescent="0.25">
      <c r="A95" s="59" t="s">
        <v>129</v>
      </c>
      <c r="B95" s="18"/>
      <c r="C95" s="18"/>
      <c r="D95" s="9"/>
      <c r="E95" s="20">
        <v>2375.73</v>
      </c>
      <c r="F95" s="21">
        <v>2.8667000000000002E-2</v>
      </c>
      <c r="G95" s="60"/>
    </row>
    <row r="96" spans="1:7" x14ac:dyDescent="0.25">
      <c r="A96" s="57"/>
      <c r="B96" s="17"/>
      <c r="C96" s="17"/>
      <c r="D96" s="6"/>
      <c r="E96" s="7"/>
      <c r="F96" s="8"/>
      <c r="G96" s="58"/>
    </row>
    <row r="97" spans="1:7" x14ac:dyDescent="0.25">
      <c r="A97" s="57"/>
      <c r="B97" s="17"/>
      <c r="C97" s="17"/>
      <c r="D97" s="6"/>
      <c r="E97" s="7"/>
      <c r="F97" s="8"/>
      <c r="G97" s="58"/>
    </row>
    <row r="98" spans="1:7" x14ac:dyDescent="0.25">
      <c r="A98" s="57"/>
      <c r="B98" s="17"/>
      <c r="C98" s="17"/>
      <c r="D98" s="6"/>
      <c r="E98" s="7"/>
      <c r="F98" s="8"/>
      <c r="G98" s="58"/>
    </row>
    <row r="99" spans="1:7" x14ac:dyDescent="0.25">
      <c r="A99" s="61" t="s">
        <v>165</v>
      </c>
      <c r="B99" s="40"/>
      <c r="C99" s="40"/>
      <c r="D99" s="41"/>
      <c r="E99" s="20">
        <v>2375.73</v>
      </c>
      <c r="F99" s="21">
        <v>2.8667000000000002E-2</v>
      </c>
      <c r="G99" s="60"/>
    </row>
    <row r="100" spans="1:7" x14ac:dyDescent="0.25">
      <c r="A100" s="57"/>
      <c r="B100" s="17"/>
      <c r="C100" s="17"/>
      <c r="D100" s="6"/>
      <c r="E100" s="7"/>
      <c r="F100" s="8"/>
      <c r="G100" s="58"/>
    </row>
    <row r="101" spans="1:7" x14ac:dyDescent="0.25">
      <c r="A101" s="59" t="s">
        <v>124</v>
      </c>
      <c r="B101" s="17"/>
      <c r="C101" s="17"/>
      <c r="D101" s="6"/>
      <c r="E101" s="7"/>
      <c r="F101" s="8"/>
      <c r="G101" s="58"/>
    </row>
    <row r="102" spans="1:7" x14ac:dyDescent="0.25">
      <c r="A102" s="57"/>
      <c r="B102" s="17"/>
      <c r="C102" s="17"/>
      <c r="D102" s="6"/>
      <c r="E102" s="7"/>
      <c r="F102" s="8"/>
      <c r="G102" s="58"/>
    </row>
    <row r="103" spans="1:7" x14ac:dyDescent="0.25">
      <c r="A103" s="59" t="s">
        <v>125</v>
      </c>
      <c r="B103" s="17"/>
      <c r="C103" s="17"/>
      <c r="D103" s="6"/>
      <c r="E103" s="7"/>
      <c r="F103" s="8"/>
      <c r="G103" s="58"/>
    </row>
    <row r="104" spans="1:7" x14ac:dyDescent="0.25">
      <c r="A104" s="57" t="s">
        <v>1733</v>
      </c>
      <c r="B104" s="17" t="s">
        <v>1734</v>
      </c>
      <c r="C104" s="17" t="s">
        <v>128</v>
      </c>
      <c r="D104" s="6">
        <v>200000</v>
      </c>
      <c r="E104" s="7">
        <v>199.64</v>
      </c>
      <c r="F104" s="8">
        <v>2.3999999999999998E-3</v>
      </c>
      <c r="G104" s="58">
        <v>6.6514000000000004E-2</v>
      </c>
    </row>
    <row r="105" spans="1:7" x14ac:dyDescent="0.25">
      <c r="A105" s="57" t="s">
        <v>1871</v>
      </c>
      <c r="B105" s="17" t="s">
        <v>1872</v>
      </c>
      <c r="C105" s="17" t="s">
        <v>128</v>
      </c>
      <c r="D105" s="6">
        <v>200000</v>
      </c>
      <c r="E105" s="7">
        <v>197.85</v>
      </c>
      <c r="F105" s="8">
        <v>2.3999999999999998E-3</v>
      </c>
      <c r="G105" s="58">
        <v>6.7252000000000006E-2</v>
      </c>
    </row>
    <row r="106" spans="1:7" x14ac:dyDescent="0.25">
      <c r="A106" s="59" t="s">
        <v>129</v>
      </c>
      <c r="B106" s="18"/>
      <c r="C106" s="18"/>
      <c r="D106" s="9"/>
      <c r="E106" s="20">
        <v>397.49</v>
      </c>
      <c r="F106" s="21">
        <v>4.7999999999999996E-3</v>
      </c>
      <c r="G106" s="60"/>
    </row>
    <row r="107" spans="1:7" x14ac:dyDescent="0.25">
      <c r="A107" s="57"/>
      <c r="B107" s="17"/>
      <c r="C107" s="17"/>
      <c r="D107" s="6"/>
      <c r="E107" s="7"/>
      <c r="F107" s="8"/>
      <c r="G107" s="58"/>
    </row>
    <row r="108" spans="1:7" x14ac:dyDescent="0.25">
      <c r="A108" s="61" t="s">
        <v>165</v>
      </c>
      <c r="B108" s="40"/>
      <c r="C108" s="40"/>
      <c r="D108" s="41"/>
      <c r="E108" s="20">
        <v>397.49</v>
      </c>
      <c r="F108" s="21">
        <v>4.7999999999999996E-3</v>
      </c>
      <c r="G108" s="60"/>
    </row>
    <row r="109" spans="1:7" x14ac:dyDescent="0.25">
      <c r="A109" s="57"/>
      <c r="B109" s="17"/>
      <c r="C109" s="17"/>
      <c r="D109" s="6"/>
      <c r="E109" s="7"/>
      <c r="F109" s="8"/>
      <c r="G109" s="58"/>
    </row>
    <row r="110" spans="1:7" x14ac:dyDescent="0.25">
      <c r="A110" s="57"/>
      <c r="B110" s="17"/>
      <c r="C110" s="17"/>
      <c r="D110" s="6"/>
      <c r="E110" s="7"/>
      <c r="F110" s="8"/>
      <c r="G110" s="58"/>
    </row>
    <row r="111" spans="1:7" x14ac:dyDescent="0.25">
      <c r="A111" s="59" t="s">
        <v>169</v>
      </c>
      <c r="B111" s="17"/>
      <c r="C111" s="17"/>
      <c r="D111" s="6"/>
      <c r="E111" s="7"/>
      <c r="F111" s="8"/>
      <c r="G111" s="58"/>
    </row>
    <row r="112" spans="1:7" x14ac:dyDescent="0.25">
      <c r="A112" s="57" t="s">
        <v>170</v>
      </c>
      <c r="B112" s="17"/>
      <c r="C112" s="17"/>
      <c r="D112" s="6"/>
      <c r="E112" s="7">
        <v>2636.47</v>
      </c>
      <c r="F112" s="8">
        <v>3.1800000000000002E-2</v>
      </c>
      <c r="G112" s="58">
        <v>7.0182999999999995E-2</v>
      </c>
    </row>
    <row r="113" spans="1:7" x14ac:dyDescent="0.25">
      <c r="A113" s="59" t="s">
        <v>129</v>
      </c>
      <c r="B113" s="18"/>
      <c r="C113" s="18"/>
      <c r="D113" s="9"/>
      <c r="E113" s="20">
        <v>2636.47</v>
      </c>
      <c r="F113" s="21">
        <v>3.1800000000000002E-2</v>
      </c>
      <c r="G113" s="60"/>
    </row>
    <row r="114" spans="1:7" x14ac:dyDescent="0.25">
      <c r="A114" s="57"/>
      <c r="B114" s="17"/>
      <c r="C114" s="17"/>
      <c r="D114" s="6"/>
      <c r="E114" s="7"/>
      <c r="F114" s="8"/>
      <c r="G114" s="58"/>
    </row>
    <row r="115" spans="1:7" x14ac:dyDescent="0.25">
      <c r="A115" s="61" t="s">
        <v>165</v>
      </c>
      <c r="B115" s="40"/>
      <c r="C115" s="40"/>
      <c r="D115" s="41"/>
      <c r="E115" s="20">
        <v>2636.47</v>
      </c>
      <c r="F115" s="21">
        <v>3.1800000000000002E-2</v>
      </c>
      <c r="G115" s="60"/>
    </row>
    <row r="116" spans="1:7" x14ac:dyDescent="0.25">
      <c r="A116" s="57" t="s">
        <v>171</v>
      </c>
      <c r="B116" s="17"/>
      <c r="C116" s="17"/>
      <c r="D116" s="6"/>
      <c r="E116" s="7">
        <v>2.0277813</v>
      </c>
      <c r="F116" s="45" t="s">
        <v>172</v>
      </c>
      <c r="G116" s="58"/>
    </row>
    <row r="117" spans="1:7" x14ac:dyDescent="0.25">
      <c r="A117" s="57" t="s">
        <v>173</v>
      </c>
      <c r="B117" s="17"/>
      <c r="C117" s="17"/>
      <c r="D117" s="6"/>
      <c r="E117" s="7">
        <v>44.732218699999997</v>
      </c>
      <c r="F117" s="8">
        <v>1.0759999999999999E-3</v>
      </c>
      <c r="G117" s="58">
        <v>7.0182999999999995E-2</v>
      </c>
    </row>
    <row r="118" spans="1:7" x14ac:dyDescent="0.25">
      <c r="A118" s="62" t="s">
        <v>174</v>
      </c>
      <c r="B118" s="19"/>
      <c r="C118" s="19"/>
      <c r="D118" s="13"/>
      <c r="E118" s="14">
        <v>82871.600000000006</v>
      </c>
      <c r="F118" s="15">
        <v>1</v>
      </c>
      <c r="G118" s="63"/>
    </row>
    <row r="119" spans="1:7" x14ac:dyDescent="0.25">
      <c r="A119" s="48"/>
      <c r="G119" s="49"/>
    </row>
    <row r="120" spans="1:7" x14ac:dyDescent="0.25">
      <c r="A120" s="46" t="s">
        <v>1755</v>
      </c>
      <c r="G120" s="49"/>
    </row>
    <row r="121" spans="1:7" x14ac:dyDescent="0.25">
      <c r="A121" s="46" t="s">
        <v>177</v>
      </c>
      <c r="G121" s="49"/>
    </row>
    <row r="122" spans="1:7" x14ac:dyDescent="0.25">
      <c r="A122" s="48"/>
      <c r="G122" s="49"/>
    </row>
    <row r="123" spans="1:7" x14ac:dyDescent="0.25">
      <c r="A123" s="46" t="s">
        <v>187</v>
      </c>
      <c r="G123" s="49"/>
    </row>
    <row r="124" spans="1:7" x14ac:dyDescent="0.25">
      <c r="A124" s="65" t="s">
        <v>188</v>
      </c>
      <c r="B124" s="66" t="s">
        <v>123</v>
      </c>
      <c r="G124" s="49"/>
    </row>
    <row r="125" spans="1:7" x14ac:dyDescent="0.25">
      <c r="A125" s="48" t="s">
        <v>189</v>
      </c>
      <c r="G125" s="49"/>
    </row>
    <row r="126" spans="1:7" x14ac:dyDescent="0.25">
      <c r="A126" s="48" t="s">
        <v>190</v>
      </c>
      <c r="B126" s="66" t="s">
        <v>191</v>
      </c>
      <c r="C126" s="66" t="s">
        <v>191</v>
      </c>
      <c r="G126" s="49"/>
    </row>
    <row r="127" spans="1:7" x14ac:dyDescent="0.25">
      <c r="A127" s="48"/>
      <c r="B127" s="28">
        <v>45198</v>
      </c>
      <c r="C127" s="28">
        <v>45382</v>
      </c>
      <c r="G127" s="49"/>
    </row>
    <row r="128" spans="1:7" x14ac:dyDescent="0.25">
      <c r="A128" s="48" t="s">
        <v>195</v>
      </c>
      <c r="B128">
        <v>71.47</v>
      </c>
      <c r="C128">
        <v>83.91</v>
      </c>
      <c r="E128" s="2"/>
      <c r="G128" s="68"/>
    </row>
    <row r="129" spans="1:7" x14ac:dyDescent="0.25">
      <c r="A129" s="48" t="s">
        <v>196</v>
      </c>
      <c r="B129">
        <v>31.42</v>
      </c>
      <c r="C129">
        <v>35.869999999999997</v>
      </c>
      <c r="E129" s="2"/>
      <c r="G129" s="68"/>
    </row>
    <row r="130" spans="1:7" x14ac:dyDescent="0.25">
      <c r="A130" s="48" t="s">
        <v>1873</v>
      </c>
      <c r="B130">
        <v>64.39</v>
      </c>
      <c r="C130">
        <v>75.010000000000005</v>
      </c>
      <c r="E130" s="2"/>
      <c r="G130" s="68"/>
    </row>
    <row r="131" spans="1:7" x14ac:dyDescent="0.25">
      <c r="A131" s="48" t="s">
        <v>1874</v>
      </c>
      <c r="B131">
        <v>65.16</v>
      </c>
      <c r="C131">
        <v>75.900000000000006</v>
      </c>
      <c r="E131" s="2"/>
      <c r="G131" s="68"/>
    </row>
    <row r="132" spans="1:7" x14ac:dyDescent="0.25">
      <c r="A132" s="48" t="s">
        <v>1875</v>
      </c>
      <c r="B132">
        <v>63.55</v>
      </c>
      <c r="C132">
        <v>74.03</v>
      </c>
      <c r="E132" s="2"/>
      <c r="G132" s="68"/>
    </row>
    <row r="133" spans="1:7" x14ac:dyDescent="0.25">
      <c r="A133" s="48" t="s">
        <v>1876</v>
      </c>
      <c r="B133">
        <v>51.94</v>
      </c>
      <c r="C133">
        <v>60.51</v>
      </c>
      <c r="E133" s="2"/>
      <c r="G133" s="68"/>
    </row>
    <row r="134" spans="1:7" x14ac:dyDescent="0.25">
      <c r="A134" s="48" t="s">
        <v>669</v>
      </c>
      <c r="B134" s="87">
        <v>64</v>
      </c>
      <c r="C134">
        <v>74.56</v>
      </c>
      <c r="E134" s="2"/>
      <c r="G134" s="68"/>
    </row>
    <row r="135" spans="1:7" x14ac:dyDescent="0.25">
      <c r="A135" s="48" t="s">
        <v>670</v>
      </c>
      <c r="B135">
        <v>23.45</v>
      </c>
      <c r="C135">
        <v>26.31</v>
      </c>
      <c r="E135" s="2"/>
      <c r="G135" s="68"/>
    </row>
    <row r="136" spans="1:7" x14ac:dyDescent="0.25">
      <c r="A136" s="48"/>
      <c r="E136" s="2"/>
      <c r="G136" s="68"/>
    </row>
    <row r="137" spans="1:7" x14ac:dyDescent="0.25">
      <c r="A137" s="47" t="s">
        <v>205</v>
      </c>
      <c r="E137" s="2"/>
      <c r="G137" s="68"/>
    </row>
    <row r="138" spans="1:7" x14ac:dyDescent="0.25">
      <c r="A138" s="47"/>
      <c r="E138" s="2"/>
      <c r="G138" s="68"/>
    </row>
    <row r="139" spans="1:7" x14ac:dyDescent="0.25">
      <c r="A139" s="48" t="s">
        <v>673</v>
      </c>
      <c r="G139" s="49"/>
    </row>
    <row r="140" spans="1:7" x14ac:dyDescent="0.25">
      <c r="A140" s="48"/>
      <c r="G140" s="49"/>
    </row>
    <row r="141" spans="1:7" x14ac:dyDescent="0.25">
      <c r="A141" s="76" t="s">
        <v>674</v>
      </c>
      <c r="B141" s="74" t="s">
        <v>675</v>
      </c>
      <c r="C141" s="77" t="s">
        <v>676</v>
      </c>
      <c r="D141" s="77" t="s">
        <v>677</v>
      </c>
      <c r="G141" s="49"/>
    </row>
    <row r="142" spans="1:7" x14ac:dyDescent="0.25">
      <c r="A142" s="76" t="s">
        <v>1877</v>
      </c>
      <c r="B142" s="74"/>
      <c r="C142" s="74">
        <v>1</v>
      </c>
      <c r="D142" s="74">
        <v>1</v>
      </c>
      <c r="G142" s="49"/>
    </row>
    <row r="143" spans="1:7" x14ac:dyDescent="0.25">
      <c r="A143" s="76" t="s">
        <v>683</v>
      </c>
      <c r="B143" s="74"/>
      <c r="C143" s="74">
        <v>1</v>
      </c>
      <c r="D143" s="74">
        <v>1</v>
      </c>
      <c r="G143" s="49"/>
    </row>
    <row r="144" spans="1:7" x14ac:dyDescent="0.25">
      <c r="A144" s="48"/>
      <c r="G144" s="49"/>
    </row>
    <row r="145" spans="1:7" x14ac:dyDescent="0.25">
      <c r="A145" s="48" t="s">
        <v>208</v>
      </c>
      <c r="B145" s="66" t="s">
        <v>123</v>
      </c>
      <c r="G145" s="49"/>
    </row>
    <row r="146" spans="1:7" x14ac:dyDescent="0.25">
      <c r="A146" s="65" t="s">
        <v>209</v>
      </c>
      <c r="B146" s="66" t="s">
        <v>123</v>
      </c>
      <c r="G146" s="49"/>
    </row>
    <row r="147" spans="1:7" x14ac:dyDescent="0.25">
      <c r="A147" s="65" t="s">
        <v>210</v>
      </c>
      <c r="B147" s="66" t="s">
        <v>123</v>
      </c>
      <c r="G147" s="49"/>
    </row>
    <row r="148" spans="1:7" x14ac:dyDescent="0.25">
      <c r="A148" s="48" t="s">
        <v>1756</v>
      </c>
      <c r="B148" s="69">
        <v>1.374242</v>
      </c>
      <c r="G148" s="49"/>
    </row>
    <row r="149" spans="1:7" ht="30" customHeight="1" x14ac:dyDescent="0.25">
      <c r="A149" s="65" t="s">
        <v>212</v>
      </c>
      <c r="B149" s="66">
        <v>2375.7330000000002</v>
      </c>
      <c r="G149" s="49"/>
    </row>
    <row r="150" spans="1:7" ht="30" customHeight="1" x14ac:dyDescent="0.25">
      <c r="A150" s="65" t="s">
        <v>213</v>
      </c>
      <c r="B150" s="66" t="s">
        <v>123</v>
      </c>
      <c r="G150" s="49"/>
    </row>
    <row r="151" spans="1:7" ht="30" customHeight="1" x14ac:dyDescent="0.25">
      <c r="A151" s="65" t="s">
        <v>214</v>
      </c>
      <c r="B151" s="66" t="s">
        <v>123</v>
      </c>
      <c r="G151" s="49"/>
    </row>
    <row r="152" spans="1:7" x14ac:dyDescent="0.25">
      <c r="A152" s="48" t="s">
        <v>215</v>
      </c>
      <c r="B152" s="66" t="s">
        <v>123</v>
      </c>
      <c r="G152" s="49"/>
    </row>
    <row r="153" spans="1:7" x14ac:dyDescent="0.25">
      <c r="A153" s="48" t="s">
        <v>216</v>
      </c>
      <c r="B153" s="66" t="s">
        <v>123</v>
      </c>
      <c r="G153" s="49"/>
    </row>
    <row r="154" spans="1:7" ht="15.75" customHeight="1" thickBot="1" x14ac:dyDescent="0.3">
      <c r="A154" s="70"/>
      <c r="B154" s="71"/>
      <c r="C154" s="71"/>
      <c r="D154" s="71"/>
      <c r="E154" s="71"/>
      <c r="F154" s="71"/>
      <c r="G154" s="72"/>
    </row>
    <row r="156" spans="1:7" ht="69.95" customHeight="1" x14ac:dyDescent="0.25">
      <c r="A156" s="137" t="s">
        <v>217</v>
      </c>
      <c r="B156" s="137" t="s">
        <v>218</v>
      </c>
      <c r="C156" s="137" t="s">
        <v>5</v>
      </c>
      <c r="D156" s="137" t="s">
        <v>6</v>
      </c>
    </row>
    <row r="157" spans="1:7" ht="69.95" customHeight="1" x14ac:dyDescent="0.25">
      <c r="A157" s="137" t="s">
        <v>1878</v>
      </c>
      <c r="B157" s="137"/>
      <c r="C157" s="137" t="s">
        <v>53</v>
      </c>
      <c r="D157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H119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1879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1880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9" t="s">
        <v>122</v>
      </c>
      <c r="B8" s="17"/>
      <c r="C8" s="17"/>
      <c r="D8" s="6"/>
      <c r="E8" s="7"/>
      <c r="F8" s="8"/>
      <c r="G8" s="58"/>
    </row>
    <row r="9" spans="1:8" x14ac:dyDescent="0.25">
      <c r="A9" s="59" t="s">
        <v>1174</v>
      </c>
      <c r="B9" s="17"/>
      <c r="C9" s="17"/>
      <c r="D9" s="6"/>
      <c r="E9" s="7"/>
      <c r="F9" s="8"/>
      <c r="G9" s="58"/>
    </row>
    <row r="10" spans="1:8" x14ac:dyDescent="0.25">
      <c r="A10" s="57" t="s">
        <v>1175</v>
      </c>
      <c r="B10" s="17" t="s">
        <v>1176</v>
      </c>
      <c r="C10" s="17" t="s">
        <v>1177</v>
      </c>
      <c r="D10" s="6">
        <v>696011</v>
      </c>
      <c r="E10" s="7">
        <v>10077.540000000001</v>
      </c>
      <c r="F10" s="8">
        <v>5.96E-2</v>
      </c>
      <c r="G10" s="58"/>
    </row>
    <row r="11" spans="1:8" x14ac:dyDescent="0.25">
      <c r="A11" s="57" t="s">
        <v>1231</v>
      </c>
      <c r="B11" s="17" t="s">
        <v>1232</v>
      </c>
      <c r="C11" s="17" t="s">
        <v>1233</v>
      </c>
      <c r="D11" s="6">
        <v>248743</v>
      </c>
      <c r="E11" s="7">
        <v>9362.44</v>
      </c>
      <c r="F11" s="8">
        <v>5.5399999999999998E-2</v>
      </c>
      <c r="G11" s="58"/>
    </row>
    <row r="12" spans="1:8" x14ac:dyDescent="0.25">
      <c r="A12" s="57" t="s">
        <v>1440</v>
      </c>
      <c r="B12" s="17" t="s">
        <v>1441</v>
      </c>
      <c r="C12" s="17" t="s">
        <v>1177</v>
      </c>
      <c r="D12" s="6">
        <v>838640</v>
      </c>
      <c r="E12" s="7">
        <v>9168.85</v>
      </c>
      <c r="F12" s="8">
        <v>5.4300000000000001E-2</v>
      </c>
      <c r="G12" s="58"/>
    </row>
    <row r="13" spans="1:8" x14ac:dyDescent="0.25">
      <c r="A13" s="57" t="s">
        <v>1178</v>
      </c>
      <c r="B13" s="17" t="s">
        <v>1179</v>
      </c>
      <c r="C13" s="17" t="s">
        <v>1180</v>
      </c>
      <c r="D13" s="6">
        <v>230044</v>
      </c>
      <c r="E13" s="7">
        <v>6836.22</v>
      </c>
      <c r="F13" s="8">
        <v>4.0399999999999998E-2</v>
      </c>
      <c r="G13" s="58"/>
    </row>
    <row r="14" spans="1:8" x14ac:dyDescent="0.25">
      <c r="A14" s="57" t="s">
        <v>1868</v>
      </c>
      <c r="B14" s="17" t="s">
        <v>1869</v>
      </c>
      <c r="C14" s="17" t="s">
        <v>1305</v>
      </c>
      <c r="D14" s="6">
        <v>56621</v>
      </c>
      <c r="E14" s="7">
        <v>5179.7700000000004</v>
      </c>
      <c r="F14" s="8">
        <v>3.0599999999999999E-2</v>
      </c>
      <c r="G14" s="58"/>
    </row>
    <row r="15" spans="1:8" x14ac:dyDescent="0.25">
      <c r="A15" s="57" t="s">
        <v>1190</v>
      </c>
      <c r="B15" s="17" t="s">
        <v>1191</v>
      </c>
      <c r="C15" s="17" t="s">
        <v>1192</v>
      </c>
      <c r="D15" s="6">
        <v>1407951</v>
      </c>
      <c r="E15" s="7">
        <v>4727.8999999999996</v>
      </c>
      <c r="F15" s="8">
        <v>2.8000000000000001E-2</v>
      </c>
      <c r="G15" s="58"/>
    </row>
    <row r="16" spans="1:8" x14ac:dyDescent="0.25">
      <c r="A16" s="57" t="s">
        <v>1184</v>
      </c>
      <c r="B16" s="17" t="s">
        <v>1185</v>
      </c>
      <c r="C16" s="17" t="s">
        <v>1186</v>
      </c>
      <c r="D16" s="6">
        <v>929009</v>
      </c>
      <c r="E16" s="7">
        <v>4032.83</v>
      </c>
      <c r="F16" s="8">
        <v>2.3900000000000001E-2</v>
      </c>
      <c r="G16" s="58"/>
    </row>
    <row r="17" spans="1:7" x14ac:dyDescent="0.25">
      <c r="A17" s="57" t="s">
        <v>1369</v>
      </c>
      <c r="B17" s="17" t="s">
        <v>1370</v>
      </c>
      <c r="C17" s="17" t="s">
        <v>1248</v>
      </c>
      <c r="D17" s="6">
        <v>62870</v>
      </c>
      <c r="E17" s="7">
        <v>3999.07</v>
      </c>
      <c r="F17" s="8">
        <v>2.3699999999999999E-2</v>
      </c>
      <c r="G17" s="58"/>
    </row>
    <row r="18" spans="1:7" x14ac:dyDescent="0.25">
      <c r="A18" s="57" t="s">
        <v>1206</v>
      </c>
      <c r="B18" s="17" t="s">
        <v>1207</v>
      </c>
      <c r="C18" s="17" t="s">
        <v>1177</v>
      </c>
      <c r="D18" s="6">
        <v>530151</v>
      </c>
      <c r="E18" s="7">
        <v>3988.59</v>
      </c>
      <c r="F18" s="8">
        <v>2.3599999999999999E-2</v>
      </c>
      <c r="G18" s="58"/>
    </row>
    <row r="19" spans="1:7" x14ac:dyDescent="0.25">
      <c r="A19" s="57" t="s">
        <v>1283</v>
      </c>
      <c r="B19" s="17" t="s">
        <v>1284</v>
      </c>
      <c r="C19" s="17" t="s">
        <v>1285</v>
      </c>
      <c r="D19" s="6">
        <v>129684</v>
      </c>
      <c r="E19" s="7">
        <v>3898.63</v>
      </c>
      <c r="F19" s="8">
        <v>2.3099999999999999E-2</v>
      </c>
      <c r="G19" s="58"/>
    </row>
    <row r="20" spans="1:7" x14ac:dyDescent="0.25">
      <c r="A20" s="57" t="s">
        <v>1308</v>
      </c>
      <c r="B20" s="17" t="s">
        <v>1309</v>
      </c>
      <c r="C20" s="17" t="s">
        <v>1280</v>
      </c>
      <c r="D20" s="6">
        <v>39455</v>
      </c>
      <c r="E20" s="7">
        <v>3846.53</v>
      </c>
      <c r="F20" s="8">
        <v>2.2800000000000001E-2</v>
      </c>
      <c r="G20" s="58"/>
    </row>
    <row r="21" spans="1:7" x14ac:dyDescent="0.25">
      <c r="A21" s="57" t="s">
        <v>1460</v>
      </c>
      <c r="B21" s="17" t="s">
        <v>1461</v>
      </c>
      <c r="C21" s="17" t="s">
        <v>1225</v>
      </c>
      <c r="D21" s="6">
        <v>91358</v>
      </c>
      <c r="E21" s="7">
        <v>3640.21</v>
      </c>
      <c r="F21" s="8">
        <v>2.1499999999999998E-2</v>
      </c>
      <c r="G21" s="58"/>
    </row>
    <row r="22" spans="1:7" x14ac:dyDescent="0.25">
      <c r="A22" s="57" t="s">
        <v>1495</v>
      </c>
      <c r="B22" s="17" t="s">
        <v>1496</v>
      </c>
      <c r="C22" s="17" t="s">
        <v>1257</v>
      </c>
      <c r="D22" s="6">
        <v>221213</v>
      </c>
      <c r="E22" s="7">
        <v>3584.87</v>
      </c>
      <c r="F22" s="8">
        <v>2.12E-2</v>
      </c>
      <c r="G22" s="58"/>
    </row>
    <row r="23" spans="1:7" x14ac:dyDescent="0.25">
      <c r="A23" s="57" t="s">
        <v>1281</v>
      </c>
      <c r="B23" s="17" t="s">
        <v>1282</v>
      </c>
      <c r="C23" s="17" t="s">
        <v>1202</v>
      </c>
      <c r="D23" s="6">
        <v>1672085</v>
      </c>
      <c r="E23" s="7">
        <v>3369.25</v>
      </c>
      <c r="F23" s="8">
        <v>1.9900000000000001E-2</v>
      </c>
      <c r="G23" s="58"/>
    </row>
    <row r="24" spans="1:7" x14ac:dyDescent="0.25">
      <c r="A24" s="57" t="s">
        <v>1394</v>
      </c>
      <c r="B24" s="17" t="s">
        <v>1395</v>
      </c>
      <c r="C24" s="17" t="s">
        <v>1305</v>
      </c>
      <c r="D24" s="6">
        <v>328508</v>
      </c>
      <c r="E24" s="7">
        <v>3261.43</v>
      </c>
      <c r="F24" s="8">
        <v>1.9300000000000001E-2</v>
      </c>
      <c r="G24" s="58"/>
    </row>
    <row r="25" spans="1:7" x14ac:dyDescent="0.25">
      <c r="A25" s="57" t="s">
        <v>1223</v>
      </c>
      <c r="B25" s="17" t="s">
        <v>1224</v>
      </c>
      <c r="C25" s="17" t="s">
        <v>1225</v>
      </c>
      <c r="D25" s="6">
        <v>58229</v>
      </c>
      <c r="E25" s="7">
        <v>3204.02</v>
      </c>
      <c r="F25" s="8">
        <v>1.9E-2</v>
      </c>
      <c r="G25" s="58"/>
    </row>
    <row r="26" spans="1:7" x14ac:dyDescent="0.25">
      <c r="A26" s="57" t="s">
        <v>1337</v>
      </c>
      <c r="B26" s="17" t="s">
        <v>1338</v>
      </c>
      <c r="C26" s="17" t="s">
        <v>1199</v>
      </c>
      <c r="D26" s="6">
        <v>276916</v>
      </c>
      <c r="E26" s="7">
        <v>3202.81</v>
      </c>
      <c r="F26" s="8">
        <v>1.9E-2</v>
      </c>
      <c r="G26" s="58"/>
    </row>
    <row r="27" spans="1:7" x14ac:dyDescent="0.25">
      <c r="A27" s="57" t="s">
        <v>1329</v>
      </c>
      <c r="B27" s="17" t="s">
        <v>1330</v>
      </c>
      <c r="C27" s="17" t="s">
        <v>1177</v>
      </c>
      <c r="D27" s="6">
        <v>301063</v>
      </c>
      <c r="E27" s="7">
        <v>3152.73</v>
      </c>
      <c r="F27" s="8">
        <v>1.8700000000000001E-2</v>
      </c>
      <c r="G27" s="58"/>
    </row>
    <row r="28" spans="1:7" x14ac:dyDescent="0.25">
      <c r="A28" s="57" t="s">
        <v>1452</v>
      </c>
      <c r="B28" s="17" t="s">
        <v>1453</v>
      </c>
      <c r="C28" s="17" t="s">
        <v>1302</v>
      </c>
      <c r="D28" s="6">
        <v>76548</v>
      </c>
      <c r="E28" s="7">
        <v>3022.12</v>
      </c>
      <c r="F28" s="8">
        <v>1.7899999999999999E-2</v>
      </c>
      <c r="G28" s="58"/>
    </row>
    <row r="29" spans="1:7" x14ac:dyDescent="0.25">
      <c r="A29" s="57" t="s">
        <v>1239</v>
      </c>
      <c r="B29" s="17" t="s">
        <v>1240</v>
      </c>
      <c r="C29" s="17" t="s">
        <v>1225</v>
      </c>
      <c r="D29" s="6">
        <v>74736</v>
      </c>
      <c r="E29" s="7">
        <v>2896.99</v>
      </c>
      <c r="F29" s="8">
        <v>1.7100000000000001E-2</v>
      </c>
      <c r="G29" s="58"/>
    </row>
    <row r="30" spans="1:7" x14ac:dyDescent="0.25">
      <c r="A30" s="57" t="s">
        <v>1881</v>
      </c>
      <c r="B30" s="17" t="s">
        <v>1882</v>
      </c>
      <c r="C30" s="17" t="s">
        <v>1192</v>
      </c>
      <c r="D30" s="6">
        <v>526388</v>
      </c>
      <c r="E30" s="7">
        <v>2784.07</v>
      </c>
      <c r="F30" s="8">
        <v>1.6500000000000001E-2</v>
      </c>
      <c r="G30" s="58"/>
    </row>
    <row r="31" spans="1:7" x14ac:dyDescent="0.25">
      <c r="A31" s="57" t="s">
        <v>1258</v>
      </c>
      <c r="B31" s="17" t="s">
        <v>1259</v>
      </c>
      <c r="C31" s="17" t="s">
        <v>1260</v>
      </c>
      <c r="D31" s="6">
        <v>632077</v>
      </c>
      <c r="E31" s="7">
        <v>2707.5</v>
      </c>
      <c r="F31" s="8">
        <v>1.6E-2</v>
      </c>
      <c r="G31" s="58"/>
    </row>
    <row r="32" spans="1:7" x14ac:dyDescent="0.25">
      <c r="A32" s="57" t="s">
        <v>1764</v>
      </c>
      <c r="B32" s="17" t="s">
        <v>1765</v>
      </c>
      <c r="C32" s="17" t="s">
        <v>1302</v>
      </c>
      <c r="D32" s="6">
        <v>1483936</v>
      </c>
      <c r="E32" s="7">
        <v>2702.25</v>
      </c>
      <c r="F32" s="8">
        <v>1.6E-2</v>
      </c>
      <c r="G32" s="58"/>
    </row>
    <row r="33" spans="1:7" x14ac:dyDescent="0.25">
      <c r="A33" s="57" t="s">
        <v>1252</v>
      </c>
      <c r="B33" s="17" t="s">
        <v>1253</v>
      </c>
      <c r="C33" s="17" t="s">
        <v>1254</v>
      </c>
      <c r="D33" s="6">
        <v>2291603</v>
      </c>
      <c r="E33" s="7">
        <v>2683.47</v>
      </c>
      <c r="F33" s="8">
        <v>1.5900000000000001E-2</v>
      </c>
      <c r="G33" s="58"/>
    </row>
    <row r="34" spans="1:7" x14ac:dyDescent="0.25">
      <c r="A34" s="57" t="s">
        <v>1520</v>
      </c>
      <c r="B34" s="17" t="s">
        <v>1521</v>
      </c>
      <c r="C34" s="17" t="s">
        <v>1393</v>
      </c>
      <c r="D34" s="6">
        <v>112178</v>
      </c>
      <c r="E34" s="7">
        <v>2580.21</v>
      </c>
      <c r="F34" s="8">
        <v>1.5299999999999999E-2</v>
      </c>
      <c r="G34" s="58"/>
    </row>
    <row r="35" spans="1:7" x14ac:dyDescent="0.25">
      <c r="A35" s="57" t="s">
        <v>1195</v>
      </c>
      <c r="B35" s="17" t="s">
        <v>1196</v>
      </c>
      <c r="C35" s="17" t="s">
        <v>1177</v>
      </c>
      <c r="D35" s="6">
        <v>166057</v>
      </c>
      <c r="E35" s="7">
        <v>2578.87</v>
      </c>
      <c r="F35" s="8">
        <v>1.5299999999999999E-2</v>
      </c>
      <c r="G35" s="58"/>
    </row>
    <row r="36" spans="1:7" x14ac:dyDescent="0.25">
      <c r="A36" s="57" t="s">
        <v>1883</v>
      </c>
      <c r="B36" s="17" t="s">
        <v>1884</v>
      </c>
      <c r="C36" s="17" t="s">
        <v>1285</v>
      </c>
      <c r="D36" s="6">
        <v>74046</v>
      </c>
      <c r="E36" s="7">
        <v>2561.84</v>
      </c>
      <c r="F36" s="8">
        <v>1.52E-2</v>
      </c>
      <c r="G36" s="58"/>
    </row>
    <row r="37" spans="1:7" x14ac:dyDescent="0.25">
      <c r="A37" s="57" t="s">
        <v>1312</v>
      </c>
      <c r="B37" s="17" t="s">
        <v>1313</v>
      </c>
      <c r="C37" s="17" t="s">
        <v>1299</v>
      </c>
      <c r="D37" s="6">
        <v>229251</v>
      </c>
      <c r="E37" s="7">
        <v>2529.9</v>
      </c>
      <c r="F37" s="8">
        <v>1.4999999999999999E-2</v>
      </c>
      <c r="G37" s="58"/>
    </row>
    <row r="38" spans="1:7" x14ac:dyDescent="0.25">
      <c r="A38" s="57" t="s">
        <v>1514</v>
      </c>
      <c r="B38" s="17" t="s">
        <v>1515</v>
      </c>
      <c r="C38" s="17" t="s">
        <v>1225</v>
      </c>
      <c r="D38" s="6">
        <v>162017</v>
      </c>
      <c r="E38" s="7">
        <v>2500.81</v>
      </c>
      <c r="F38" s="8">
        <v>1.4800000000000001E-2</v>
      </c>
      <c r="G38" s="58"/>
    </row>
    <row r="39" spans="1:7" x14ac:dyDescent="0.25">
      <c r="A39" s="57" t="s">
        <v>1297</v>
      </c>
      <c r="B39" s="17" t="s">
        <v>1298</v>
      </c>
      <c r="C39" s="17" t="s">
        <v>1299</v>
      </c>
      <c r="D39" s="6">
        <v>31124</v>
      </c>
      <c r="E39" s="7">
        <v>2327.84</v>
      </c>
      <c r="F39" s="8">
        <v>1.38E-2</v>
      </c>
      <c r="G39" s="58"/>
    </row>
    <row r="40" spans="1:7" x14ac:dyDescent="0.25">
      <c r="A40" s="57" t="s">
        <v>1303</v>
      </c>
      <c r="B40" s="17" t="s">
        <v>1304</v>
      </c>
      <c r="C40" s="17" t="s">
        <v>1305</v>
      </c>
      <c r="D40" s="6">
        <v>103178</v>
      </c>
      <c r="E40" s="7">
        <v>2220.2399999999998</v>
      </c>
      <c r="F40" s="8">
        <v>1.3100000000000001E-2</v>
      </c>
      <c r="G40" s="58"/>
    </row>
    <row r="41" spans="1:7" x14ac:dyDescent="0.25">
      <c r="A41" s="57" t="s">
        <v>1450</v>
      </c>
      <c r="B41" s="17" t="s">
        <v>1451</v>
      </c>
      <c r="C41" s="17" t="s">
        <v>1199</v>
      </c>
      <c r="D41" s="6">
        <v>93638</v>
      </c>
      <c r="E41" s="7">
        <v>2209.67</v>
      </c>
      <c r="F41" s="8">
        <v>1.3100000000000001E-2</v>
      </c>
      <c r="G41" s="58"/>
    </row>
    <row r="42" spans="1:7" x14ac:dyDescent="0.25">
      <c r="A42" s="57" t="s">
        <v>1784</v>
      </c>
      <c r="B42" s="17" t="s">
        <v>1785</v>
      </c>
      <c r="C42" s="17" t="s">
        <v>1199</v>
      </c>
      <c r="D42" s="6">
        <v>53072</v>
      </c>
      <c r="E42" s="7">
        <v>2196.4899999999998</v>
      </c>
      <c r="F42" s="8">
        <v>1.2999999999999999E-2</v>
      </c>
      <c r="G42" s="58"/>
    </row>
    <row r="43" spans="1:7" x14ac:dyDescent="0.25">
      <c r="A43" s="57" t="s">
        <v>1432</v>
      </c>
      <c r="B43" s="17" t="s">
        <v>1433</v>
      </c>
      <c r="C43" s="17" t="s">
        <v>1225</v>
      </c>
      <c r="D43" s="6">
        <v>144138</v>
      </c>
      <c r="E43" s="7">
        <v>2159.2600000000002</v>
      </c>
      <c r="F43" s="8">
        <v>1.2800000000000001E-2</v>
      </c>
      <c r="G43" s="58"/>
    </row>
    <row r="44" spans="1:7" x14ac:dyDescent="0.25">
      <c r="A44" s="57" t="s">
        <v>1424</v>
      </c>
      <c r="B44" s="17" t="s">
        <v>1425</v>
      </c>
      <c r="C44" s="17" t="s">
        <v>1299</v>
      </c>
      <c r="D44" s="6">
        <v>53844</v>
      </c>
      <c r="E44" s="7">
        <v>2047.04</v>
      </c>
      <c r="F44" s="8">
        <v>1.21E-2</v>
      </c>
      <c r="G44" s="58"/>
    </row>
    <row r="45" spans="1:7" x14ac:dyDescent="0.25">
      <c r="A45" s="57" t="s">
        <v>1790</v>
      </c>
      <c r="B45" s="17" t="s">
        <v>1791</v>
      </c>
      <c r="C45" s="17" t="s">
        <v>1792</v>
      </c>
      <c r="D45" s="6">
        <v>174795</v>
      </c>
      <c r="E45" s="7">
        <v>1965.13</v>
      </c>
      <c r="F45" s="8">
        <v>1.1599999999999999E-2</v>
      </c>
      <c r="G45" s="58"/>
    </row>
    <row r="46" spans="1:7" x14ac:dyDescent="0.25">
      <c r="A46" s="57" t="s">
        <v>1381</v>
      </c>
      <c r="B46" s="17" t="s">
        <v>1382</v>
      </c>
      <c r="C46" s="17" t="s">
        <v>1199</v>
      </c>
      <c r="D46" s="6">
        <v>26928</v>
      </c>
      <c r="E46" s="7">
        <v>1951</v>
      </c>
      <c r="F46" s="8">
        <v>1.15E-2</v>
      </c>
      <c r="G46" s="58"/>
    </row>
    <row r="47" spans="1:7" x14ac:dyDescent="0.25">
      <c r="A47" s="57" t="s">
        <v>1885</v>
      </c>
      <c r="B47" s="17" t="s">
        <v>1886</v>
      </c>
      <c r="C47" s="17" t="s">
        <v>1257</v>
      </c>
      <c r="D47" s="6">
        <v>108084</v>
      </c>
      <c r="E47" s="7">
        <v>1783.82</v>
      </c>
      <c r="F47" s="8">
        <v>1.06E-2</v>
      </c>
      <c r="G47" s="58"/>
    </row>
    <row r="48" spans="1:7" x14ac:dyDescent="0.25">
      <c r="A48" s="57" t="s">
        <v>1516</v>
      </c>
      <c r="B48" s="17" t="s">
        <v>1517</v>
      </c>
      <c r="C48" s="17" t="s">
        <v>1205</v>
      </c>
      <c r="D48" s="6">
        <v>209713</v>
      </c>
      <c r="E48" s="7">
        <v>1780.78</v>
      </c>
      <c r="F48" s="8">
        <v>1.0500000000000001E-2</v>
      </c>
      <c r="G48" s="58"/>
    </row>
    <row r="49" spans="1:7" x14ac:dyDescent="0.25">
      <c r="A49" s="57" t="s">
        <v>1331</v>
      </c>
      <c r="B49" s="17" t="s">
        <v>1332</v>
      </c>
      <c r="C49" s="17" t="s">
        <v>1305</v>
      </c>
      <c r="D49" s="6">
        <v>90153</v>
      </c>
      <c r="E49" s="7">
        <v>1732.15</v>
      </c>
      <c r="F49" s="8">
        <v>1.0200000000000001E-2</v>
      </c>
      <c r="G49" s="58"/>
    </row>
    <row r="50" spans="1:7" x14ac:dyDescent="0.25">
      <c r="A50" s="57" t="s">
        <v>1436</v>
      </c>
      <c r="B50" s="17" t="s">
        <v>1437</v>
      </c>
      <c r="C50" s="17" t="s">
        <v>1230</v>
      </c>
      <c r="D50" s="6">
        <v>301655</v>
      </c>
      <c r="E50" s="7">
        <v>1690.02</v>
      </c>
      <c r="F50" s="8">
        <v>0.01</v>
      </c>
      <c r="G50" s="58"/>
    </row>
    <row r="51" spans="1:7" x14ac:dyDescent="0.25">
      <c r="A51" s="57" t="s">
        <v>1320</v>
      </c>
      <c r="B51" s="17" t="s">
        <v>1321</v>
      </c>
      <c r="C51" s="17" t="s">
        <v>1257</v>
      </c>
      <c r="D51" s="6">
        <v>110223</v>
      </c>
      <c r="E51" s="7">
        <v>1649.98</v>
      </c>
      <c r="F51" s="8">
        <v>9.7999999999999997E-3</v>
      </c>
      <c r="G51" s="58"/>
    </row>
    <row r="52" spans="1:7" x14ac:dyDescent="0.25">
      <c r="A52" s="57" t="s">
        <v>1478</v>
      </c>
      <c r="B52" s="17" t="s">
        <v>1479</v>
      </c>
      <c r="C52" s="17" t="s">
        <v>1225</v>
      </c>
      <c r="D52" s="6">
        <v>31927</v>
      </c>
      <c r="E52" s="7">
        <v>1576.68</v>
      </c>
      <c r="F52" s="8">
        <v>9.2999999999999992E-3</v>
      </c>
      <c r="G52" s="58"/>
    </row>
    <row r="53" spans="1:7" x14ac:dyDescent="0.25">
      <c r="A53" s="57" t="s">
        <v>1887</v>
      </c>
      <c r="B53" s="17" t="s">
        <v>1888</v>
      </c>
      <c r="C53" s="17" t="s">
        <v>1511</v>
      </c>
      <c r="D53" s="6">
        <v>320214</v>
      </c>
      <c r="E53" s="7">
        <v>1570.49</v>
      </c>
      <c r="F53" s="8">
        <v>9.2999999999999992E-3</v>
      </c>
      <c r="G53" s="58"/>
    </row>
    <row r="54" spans="1:7" x14ac:dyDescent="0.25">
      <c r="A54" s="57" t="s">
        <v>1889</v>
      </c>
      <c r="B54" s="17" t="s">
        <v>1890</v>
      </c>
      <c r="C54" s="17" t="s">
        <v>1202</v>
      </c>
      <c r="D54" s="6">
        <v>89553</v>
      </c>
      <c r="E54" s="7">
        <v>1568.88</v>
      </c>
      <c r="F54" s="8">
        <v>9.2999999999999992E-3</v>
      </c>
      <c r="G54" s="58"/>
    </row>
    <row r="55" spans="1:7" x14ac:dyDescent="0.25">
      <c r="A55" s="57" t="s">
        <v>1768</v>
      </c>
      <c r="B55" s="17" t="s">
        <v>1769</v>
      </c>
      <c r="C55" s="17" t="s">
        <v>1299</v>
      </c>
      <c r="D55" s="6">
        <v>134944</v>
      </c>
      <c r="E55" s="7">
        <v>1558.4</v>
      </c>
      <c r="F55" s="8">
        <v>9.1999999999999998E-3</v>
      </c>
      <c r="G55" s="58"/>
    </row>
    <row r="56" spans="1:7" x14ac:dyDescent="0.25">
      <c r="A56" s="57" t="s">
        <v>1213</v>
      </c>
      <c r="B56" s="17" t="s">
        <v>1214</v>
      </c>
      <c r="C56" s="17" t="s">
        <v>1199</v>
      </c>
      <c r="D56" s="6">
        <v>394152</v>
      </c>
      <c r="E56" s="7">
        <v>1538.18</v>
      </c>
      <c r="F56" s="8">
        <v>9.1000000000000004E-3</v>
      </c>
      <c r="G56" s="58"/>
    </row>
    <row r="57" spans="1:7" x14ac:dyDescent="0.25">
      <c r="A57" s="57" t="s">
        <v>1509</v>
      </c>
      <c r="B57" s="17" t="s">
        <v>1510</v>
      </c>
      <c r="C57" s="17" t="s">
        <v>1511</v>
      </c>
      <c r="D57" s="6">
        <v>56960</v>
      </c>
      <c r="E57" s="7">
        <v>1493.69</v>
      </c>
      <c r="F57" s="8">
        <v>8.8000000000000005E-3</v>
      </c>
      <c r="G57" s="58"/>
    </row>
    <row r="58" spans="1:7" x14ac:dyDescent="0.25">
      <c r="A58" s="57" t="s">
        <v>1891</v>
      </c>
      <c r="B58" s="17" t="s">
        <v>1892</v>
      </c>
      <c r="C58" s="17" t="s">
        <v>1177</v>
      </c>
      <c r="D58" s="6">
        <v>655550</v>
      </c>
      <c r="E58" s="7">
        <v>1197.69</v>
      </c>
      <c r="F58" s="8">
        <v>7.1000000000000004E-3</v>
      </c>
      <c r="G58" s="58"/>
    </row>
    <row r="59" spans="1:7" x14ac:dyDescent="0.25">
      <c r="A59" s="57" t="s">
        <v>1864</v>
      </c>
      <c r="B59" s="17" t="s">
        <v>1865</v>
      </c>
      <c r="C59" s="17" t="s">
        <v>1285</v>
      </c>
      <c r="D59" s="6">
        <v>79075</v>
      </c>
      <c r="E59" s="7">
        <v>1182.92</v>
      </c>
      <c r="F59" s="8">
        <v>7.0000000000000001E-3</v>
      </c>
      <c r="G59" s="58"/>
    </row>
    <row r="60" spans="1:7" x14ac:dyDescent="0.25">
      <c r="A60" s="57" t="s">
        <v>1215</v>
      </c>
      <c r="B60" s="17" t="s">
        <v>1216</v>
      </c>
      <c r="C60" s="17" t="s">
        <v>1177</v>
      </c>
      <c r="D60" s="6">
        <v>770961</v>
      </c>
      <c r="E60" s="7">
        <v>1157.98</v>
      </c>
      <c r="F60" s="8">
        <v>6.8999999999999999E-3</v>
      </c>
      <c r="G60" s="58"/>
    </row>
    <row r="61" spans="1:7" x14ac:dyDescent="0.25">
      <c r="A61" s="57" t="s">
        <v>1893</v>
      </c>
      <c r="B61" s="17" t="s">
        <v>1894</v>
      </c>
      <c r="C61" s="17" t="s">
        <v>1299</v>
      </c>
      <c r="D61" s="6">
        <v>29726</v>
      </c>
      <c r="E61" s="7">
        <v>1087.29</v>
      </c>
      <c r="F61" s="8">
        <v>6.4000000000000003E-3</v>
      </c>
      <c r="G61" s="58"/>
    </row>
    <row r="62" spans="1:7" x14ac:dyDescent="0.25">
      <c r="A62" s="57" t="s">
        <v>1778</v>
      </c>
      <c r="B62" s="17" t="s">
        <v>1779</v>
      </c>
      <c r="C62" s="17" t="s">
        <v>1177</v>
      </c>
      <c r="D62" s="6">
        <v>200506</v>
      </c>
      <c r="E62" s="7">
        <v>1044.03</v>
      </c>
      <c r="F62" s="8">
        <v>6.1999999999999998E-3</v>
      </c>
      <c r="G62" s="58"/>
    </row>
    <row r="63" spans="1:7" x14ac:dyDescent="0.25">
      <c r="A63" s="57" t="s">
        <v>1895</v>
      </c>
      <c r="B63" s="17" t="s">
        <v>1896</v>
      </c>
      <c r="C63" s="17" t="s">
        <v>1233</v>
      </c>
      <c r="D63" s="6">
        <v>20612</v>
      </c>
      <c r="E63" s="7">
        <v>1032.76</v>
      </c>
      <c r="F63" s="8">
        <v>6.1000000000000004E-3</v>
      </c>
      <c r="G63" s="58"/>
    </row>
    <row r="64" spans="1:7" x14ac:dyDescent="0.25">
      <c r="A64" s="57" t="s">
        <v>1226</v>
      </c>
      <c r="B64" s="17" t="s">
        <v>1227</v>
      </c>
      <c r="C64" s="17" t="s">
        <v>1210</v>
      </c>
      <c r="D64" s="6">
        <v>75664</v>
      </c>
      <c r="E64" s="7">
        <v>929.61</v>
      </c>
      <c r="F64" s="8">
        <v>5.4999999999999997E-3</v>
      </c>
      <c r="G64" s="58"/>
    </row>
    <row r="65" spans="1:7" x14ac:dyDescent="0.25">
      <c r="A65" s="57" t="s">
        <v>1897</v>
      </c>
      <c r="B65" s="17" t="s">
        <v>1898</v>
      </c>
      <c r="C65" s="17" t="s">
        <v>1403</v>
      </c>
      <c r="D65" s="6">
        <v>53432</v>
      </c>
      <c r="E65" s="7">
        <v>923.17</v>
      </c>
      <c r="F65" s="8">
        <v>5.4999999999999997E-3</v>
      </c>
      <c r="G65" s="58"/>
    </row>
    <row r="66" spans="1:7" x14ac:dyDescent="0.25">
      <c r="A66" s="57" t="s">
        <v>1335</v>
      </c>
      <c r="B66" s="17" t="s">
        <v>1336</v>
      </c>
      <c r="C66" s="17" t="s">
        <v>1225</v>
      </c>
      <c r="D66" s="6">
        <v>71299</v>
      </c>
      <c r="E66" s="7">
        <v>889.88</v>
      </c>
      <c r="F66" s="8">
        <v>5.3E-3</v>
      </c>
      <c r="G66" s="58"/>
    </row>
    <row r="67" spans="1:7" x14ac:dyDescent="0.25">
      <c r="A67" s="57" t="s">
        <v>1899</v>
      </c>
      <c r="B67" s="17" t="s">
        <v>1900</v>
      </c>
      <c r="C67" s="17" t="s">
        <v>1254</v>
      </c>
      <c r="D67" s="6">
        <v>44770</v>
      </c>
      <c r="E67" s="7">
        <v>817.95</v>
      </c>
      <c r="F67" s="8">
        <v>4.7999999999999996E-3</v>
      </c>
      <c r="G67" s="58"/>
    </row>
    <row r="68" spans="1:7" x14ac:dyDescent="0.25">
      <c r="A68" s="57" t="s">
        <v>1901</v>
      </c>
      <c r="B68" s="17" t="s">
        <v>1902</v>
      </c>
      <c r="C68" s="17" t="s">
        <v>1850</v>
      </c>
      <c r="D68" s="6">
        <v>36503</v>
      </c>
      <c r="E68" s="7">
        <v>680.45</v>
      </c>
      <c r="F68" s="8">
        <v>4.0000000000000001E-3</v>
      </c>
      <c r="G68" s="58"/>
    </row>
    <row r="69" spans="1:7" x14ac:dyDescent="0.25">
      <c r="A69" s="57" t="s">
        <v>1274</v>
      </c>
      <c r="B69" s="17" t="s">
        <v>1275</v>
      </c>
      <c r="C69" s="17" t="s">
        <v>1260</v>
      </c>
      <c r="D69" s="6">
        <v>29315</v>
      </c>
      <c r="E69" s="7">
        <v>663.79</v>
      </c>
      <c r="F69" s="8">
        <v>3.8999999999999998E-3</v>
      </c>
      <c r="G69" s="58"/>
    </row>
    <row r="70" spans="1:7" x14ac:dyDescent="0.25">
      <c r="A70" s="57" t="s">
        <v>1324</v>
      </c>
      <c r="B70" s="17" t="s">
        <v>1325</v>
      </c>
      <c r="C70" s="17" t="s">
        <v>1326</v>
      </c>
      <c r="D70" s="6">
        <v>90072</v>
      </c>
      <c r="E70" s="7">
        <v>599.47</v>
      </c>
      <c r="F70" s="8">
        <v>3.5000000000000001E-3</v>
      </c>
      <c r="G70" s="58"/>
    </row>
    <row r="71" spans="1:7" x14ac:dyDescent="0.25">
      <c r="A71" s="57" t="s">
        <v>1398</v>
      </c>
      <c r="B71" s="17" t="s">
        <v>1399</v>
      </c>
      <c r="C71" s="17" t="s">
        <v>1400</v>
      </c>
      <c r="D71" s="6">
        <v>197330</v>
      </c>
      <c r="E71" s="7">
        <v>398.11</v>
      </c>
      <c r="F71" s="8">
        <v>2.3999999999999998E-3</v>
      </c>
      <c r="G71" s="58"/>
    </row>
    <row r="72" spans="1:7" x14ac:dyDescent="0.25">
      <c r="A72" s="59" t="s">
        <v>129</v>
      </c>
      <c r="B72" s="18"/>
      <c r="C72" s="18"/>
      <c r="D72" s="9"/>
      <c r="E72" s="20">
        <v>165706.56</v>
      </c>
      <c r="F72" s="21">
        <v>0.98070000000000002</v>
      </c>
      <c r="G72" s="60"/>
    </row>
    <row r="73" spans="1:7" x14ac:dyDescent="0.25">
      <c r="A73" s="59" t="s">
        <v>1551</v>
      </c>
      <c r="B73" s="17"/>
      <c r="C73" s="17"/>
      <c r="D73" s="6"/>
      <c r="E73" s="7"/>
      <c r="F73" s="8"/>
      <c r="G73" s="58"/>
    </row>
    <row r="74" spans="1:7" x14ac:dyDescent="0.25">
      <c r="A74" s="59" t="s">
        <v>129</v>
      </c>
      <c r="B74" s="17"/>
      <c r="C74" s="17"/>
      <c r="D74" s="6"/>
      <c r="E74" s="22" t="s">
        <v>123</v>
      </c>
      <c r="F74" s="23" t="s">
        <v>123</v>
      </c>
      <c r="G74" s="58"/>
    </row>
    <row r="75" spans="1:7" x14ac:dyDescent="0.25">
      <c r="A75" s="61" t="s">
        <v>165</v>
      </c>
      <c r="B75" s="40"/>
      <c r="C75" s="40"/>
      <c r="D75" s="41"/>
      <c r="E75" s="14">
        <v>165706.56</v>
      </c>
      <c r="F75" s="15">
        <v>0.98070000000000002</v>
      </c>
      <c r="G75" s="60"/>
    </row>
    <row r="76" spans="1:7" x14ac:dyDescent="0.25">
      <c r="A76" s="57"/>
      <c r="B76" s="17"/>
      <c r="C76" s="17"/>
      <c r="D76" s="6"/>
      <c r="E76" s="7"/>
      <c r="F76" s="8"/>
      <c r="G76" s="58"/>
    </row>
    <row r="77" spans="1:7" x14ac:dyDescent="0.25">
      <c r="A77" s="57"/>
      <c r="B77" s="17"/>
      <c r="C77" s="17"/>
      <c r="D77" s="6"/>
      <c r="E77" s="7"/>
      <c r="F77" s="8"/>
      <c r="G77" s="58"/>
    </row>
    <row r="78" spans="1:7" x14ac:dyDescent="0.25">
      <c r="A78" s="59" t="s">
        <v>854</v>
      </c>
      <c r="B78" s="17"/>
      <c r="C78" s="17"/>
      <c r="D78" s="6"/>
      <c r="E78" s="7"/>
      <c r="F78" s="8"/>
      <c r="G78" s="58"/>
    </row>
    <row r="79" spans="1:7" x14ac:dyDescent="0.25">
      <c r="A79" s="57" t="s">
        <v>1753</v>
      </c>
      <c r="B79" s="17" t="s">
        <v>1754</v>
      </c>
      <c r="C79" s="17"/>
      <c r="D79" s="6">
        <v>51428.154000000002</v>
      </c>
      <c r="E79" s="7">
        <v>1603.71</v>
      </c>
      <c r="F79" s="8">
        <v>9.4999999999999998E-3</v>
      </c>
      <c r="G79" s="58"/>
    </row>
    <row r="80" spans="1:7" x14ac:dyDescent="0.25">
      <c r="A80" s="57"/>
      <c r="B80" s="17"/>
      <c r="C80" s="17"/>
      <c r="D80" s="6"/>
      <c r="E80" s="7"/>
      <c r="F80" s="8"/>
      <c r="G80" s="58"/>
    </row>
    <row r="81" spans="1:7" x14ac:dyDescent="0.25">
      <c r="A81" s="61" t="s">
        <v>165</v>
      </c>
      <c r="B81" s="40"/>
      <c r="C81" s="40"/>
      <c r="D81" s="41"/>
      <c r="E81" s="20">
        <v>1603.71</v>
      </c>
      <c r="F81" s="21">
        <v>9.4999999999999998E-3</v>
      </c>
      <c r="G81" s="60"/>
    </row>
    <row r="82" spans="1:7" x14ac:dyDescent="0.25">
      <c r="A82" s="57"/>
      <c r="B82" s="17"/>
      <c r="C82" s="17"/>
      <c r="D82" s="6"/>
      <c r="E82" s="7"/>
      <c r="F82" s="8"/>
      <c r="G82" s="58"/>
    </row>
    <row r="83" spans="1:7" x14ac:dyDescent="0.25">
      <c r="A83" s="59" t="s">
        <v>169</v>
      </c>
      <c r="B83" s="17"/>
      <c r="C83" s="17"/>
      <c r="D83" s="6"/>
      <c r="E83" s="7"/>
      <c r="F83" s="8"/>
      <c r="G83" s="58"/>
    </row>
    <row r="84" spans="1:7" x14ac:dyDescent="0.25">
      <c r="A84" s="57" t="s">
        <v>170</v>
      </c>
      <c r="B84" s="17"/>
      <c r="C84" s="17"/>
      <c r="D84" s="6"/>
      <c r="E84" s="7">
        <v>2128.9499999999998</v>
      </c>
      <c r="F84" s="8">
        <v>1.26E-2</v>
      </c>
      <c r="G84" s="58">
        <v>7.0182999999999995E-2</v>
      </c>
    </row>
    <row r="85" spans="1:7" x14ac:dyDescent="0.25">
      <c r="A85" s="59" t="s">
        <v>129</v>
      </c>
      <c r="B85" s="18"/>
      <c r="C85" s="18"/>
      <c r="D85" s="9"/>
      <c r="E85" s="20">
        <v>2128.9499999999998</v>
      </c>
      <c r="F85" s="21">
        <v>1.26E-2</v>
      </c>
      <c r="G85" s="60"/>
    </row>
    <row r="86" spans="1:7" x14ac:dyDescent="0.25">
      <c r="A86" s="57"/>
      <c r="B86" s="17"/>
      <c r="C86" s="17"/>
      <c r="D86" s="6"/>
      <c r="E86" s="7"/>
      <c r="F86" s="8"/>
      <c r="G86" s="58"/>
    </row>
    <row r="87" spans="1:7" x14ac:dyDescent="0.25">
      <c r="A87" s="61" t="s">
        <v>165</v>
      </c>
      <c r="B87" s="40"/>
      <c r="C87" s="40"/>
      <c r="D87" s="41"/>
      <c r="E87" s="20">
        <v>2128.9499999999998</v>
      </c>
      <c r="F87" s="21">
        <v>1.26E-2</v>
      </c>
      <c r="G87" s="60"/>
    </row>
    <row r="88" spans="1:7" x14ac:dyDescent="0.25">
      <c r="A88" s="57" t="s">
        <v>171</v>
      </c>
      <c r="B88" s="17"/>
      <c r="C88" s="17"/>
      <c r="D88" s="6"/>
      <c r="E88" s="7">
        <v>1.6374390999999999</v>
      </c>
      <c r="F88" s="45" t="s">
        <v>172</v>
      </c>
      <c r="G88" s="58"/>
    </row>
    <row r="89" spans="1:7" x14ac:dyDescent="0.25">
      <c r="A89" s="57" t="s">
        <v>173</v>
      </c>
      <c r="B89" s="17"/>
      <c r="C89" s="17"/>
      <c r="D89" s="6"/>
      <c r="E89" s="11">
        <v>-432.08743909999998</v>
      </c>
      <c r="F89" s="12">
        <v>-2.8089999999999999E-3</v>
      </c>
      <c r="G89" s="58">
        <v>7.0182999999999995E-2</v>
      </c>
    </row>
    <row r="90" spans="1:7" x14ac:dyDescent="0.25">
      <c r="A90" s="62" t="s">
        <v>174</v>
      </c>
      <c r="B90" s="19"/>
      <c r="C90" s="19"/>
      <c r="D90" s="13"/>
      <c r="E90" s="14">
        <v>169008.77</v>
      </c>
      <c r="F90" s="15">
        <v>1</v>
      </c>
      <c r="G90" s="63"/>
    </row>
    <row r="91" spans="1:7" x14ac:dyDescent="0.25">
      <c r="A91" s="48"/>
      <c r="G91" s="49"/>
    </row>
    <row r="92" spans="1:7" x14ac:dyDescent="0.25">
      <c r="A92" s="46" t="s">
        <v>177</v>
      </c>
      <c r="G92" s="49"/>
    </row>
    <row r="93" spans="1:7" x14ac:dyDescent="0.25">
      <c r="A93" s="48"/>
      <c r="G93" s="49"/>
    </row>
    <row r="94" spans="1:7" x14ac:dyDescent="0.25">
      <c r="A94" s="46" t="s">
        <v>187</v>
      </c>
      <c r="G94" s="49"/>
    </row>
    <row r="95" spans="1:7" x14ac:dyDescent="0.25">
      <c r="A95" s="65" t="s">
        <v>188</v>
      </c>
      <c r="B95" s="66" t="s">
        <v>123</v>
      </c>
      <c r="G95" s="49"/>
    </row>
    <row r="96" spans="1:7" x14ac:dyDescent="0.25">
      <c r="A96" s="48" t="s">
        <v>189</v>
      </c>
      <c r="G96" s="49"/>
    </row>
    <row r="97" spans="1:7" x14ac:dyDescent="0.25">
      <c r="A97" s="48" t="s">
        <v>190</v>
      </c>
      <c r="B97" s="66" t="s">
        <v>191</v>
      </c>
      <c r="C97" s="66" t="s">
        <v>191</v>
      </c>
      <c r="G97" s="49"/>
    </row>
    <row r="98" spans="1:7" x14ac:dyDescent="0.25">
      <c r="A98" s="48"/>
      <c r="B98" s="28">
        <v>45198</v>
      </c>
      <c r="C98" s="28">
        <v>45382</v>
      </c>
      <c r="G98" s="49"/>
    </row>
    <row r="99" spans="1:7" x14ac:dyDescent="0.25">
      <c r="A99" s="48" t="s">
        <v>195</v>
      </c>
      <c r="B99">
        <v>29.971</v>
      </c>
      <c r="C99">
        <v>36.296999999999997</v>
      </c>
      <c r="E99" s="2"/>
      <c r="G99" s="68"/>
    </row>
    <row r="100" spans="1:7" x14ac:dyDescent="0.25">
      <c r="A100" s="48" t="s">
        <v>196</v>
      </c>
      <c r="B100">
        <v>24.606000000000002</v>
      </c>
      <c r="C100">
        <v>29.798999999999999</v>
      </c>
      <c r="E100" s="2"/>
      <c r="G100" s="68"/>
    </row>
    <row r="101" spans="1:7" x14ac:dyDescent="0.25">
      <c r="A101" s="48" t="s">
        <v>669</v>
      </c>
      <c r="B101">
        <v>26.643999999999998</v>
      </c>
      <c r="C101">
        <v>32.008000000000003</v>
      </c>
      <c r="E101" s="2"/>
      <c r="G101" s="68"/>
    </row>
    <row r="102" spans="1:7" x14ac:dyDescent="0.25">
      <c r="A102" s="48" t="s">
        <v>670</v>
      </c>
      <c r="B102">
        <v>21.876999999999999</v>
      </c>
      <c r="C102">
        <v>26.280999999999999</v>
      </c>
      <c r="E102" s="2"/>
      <c r="G102" s="68"/>
    </row>
    <row r="103" spans="1:7" x14ac:dyDescent="0.25">
      <c r="A103" s="48"/>
      <c r="E103" s="2"/>
      <c r="G103" s="68"/>
    </row>
    <row r="104" spans="1:7" x14ac:dyDescent="0.25">
      <c r="A104" s="47" t="s">
        <v>205</v>
      </c>
      <c r="E104" s="2"/>
      <c r="G104" s="68"/>
    </row>
    <row r="105" spans="1:7" x14ac:dyDescent="0.25">
      <c r="A105" s="48"/>
      <c r="E105" s="2"/>
      <c r="G105" s="68"/>
    </row>
    <row r="106" spans="1:7" x14ac:dyDescent="0.25">
      <c r="A106" s="48" t="s">
        <v>207</v>
      </c>
      <c r="B106" s="66" t="s">
        <v>123</v>
      </c>
      <c r="G106" s="49"/>
    </row>
    <row r="107" spans="1:7" x14ac:dyDescent="0.25">
      <c r="A107" s="48" t="s">
        <v>208</v>
      </c>
      <c r="B107" s="66" t="s">
        <v>123</v>
      </c>
      <c r="G107" s="49"/>
    </row>
    <row r="108" spans="1:7" x14ac:dyDescent="0.25">
      <c r="A108" s="65" t="s">
        <v>209</v>
      </c>
      <c r="B108" s="66" t="s">
        <v>123</v>
      </c>
      <c r="G108" s="49"/>
    </row>
    <row r="109" spans="1:7" x14ac:dyDescent="0.25">
      <c r="A109" s="65" t="s">
        <v>210</v>
      </c>
      <c r="B109" s="66" t="s">
        <v>123</v>
      </c>
      <c r="G109" s="49"/>
    </row>
    <row r="110" spans="1:7" x14ac:dyDescent="0.25">
      <c r="A110" s="48" t="s">
        <v>1756</v>
      </c>
      <c r="B110" s="69">
        <v>0.433172</v>
      </c>
      <c r="G110" s="49"/>
    </row>
    <row r="111" spans="1:7" ht="30.95" customHeight="1" x14ac:dyDescent="0.25">
      <c r="A111" s="65" t="s">
        <v>212</v>
      </c>
      <c r="B111" s="66" t="s">
        <v>123</v>
      </c>
      <c r="G111" s="49"/>
    </row>
    <row r="112" spans="1:7" ht="30" customHeight="1" x14ac:dyDescent="0.25">
      <c r="A112" s="65" t="s">
        <v>213</v>
      </c>
      <c r="B112" s="66" t="s">
        <v>123</v>
      </c>
      <c r="G112" s="49"/>
    </row>
    <row r="113" spans="1:7" ht="30" customHeight="1" x14ac:dyDescent="0.25">
      <c r="A113" s="65" t="s">
        <v>214</v>
      </c>
      <c r="B113" s="66" t="s">
        <v>123</v>
      </c>
      <c r="G113" s="49"/>
    </row>
    <row r="114" spans="1:7" x14ac:dyDescent="0.25">
      <c r="A114" s="48" t="s">
        <v>215</v>
      </c>
      <c r="B114" s="66" t="s">
        <v>123</v>
      </c>
      <c r="G114" s="49"/>
    </row>
    <row r="115" spans="1:7" x14ac:dyDescent="0.25">
      <c r="A115" s="48" t="s">
        <v>216</v>
      </c>
      <c r="B115" s="66" t="s">
        <v>123</v>
      </c>
      <c r="G115" s="49"/>
    </row>
    <row r="116" spans="1:7" ht="15.75" customHeight="1" thickBot="1" x14ac:dyDescent="0.3">
      <c r="A116" s="70"/>
      <c r="B116" s="71"/>
      <c r="C116" s="71"/>
      <c r="D116" s="71"/>
      <c r="E116" s="71"/>
      <c r="F116" s="71"/>
      <c r="G116" s="72"/>
    </row>
    <row r="118" spans="1:7" ht="69.95" customHeight="1" x14ac:dyDescent="0.25">
      <c r="A118" s="137" t="s">
        <v>217</v>
      </c>
      <c r="B118" s="137" t="s">
        <v>218</v>
      </c>
      <c r="C118" s="137" t="s">
        <v>5</v>
      </c>
      <c r="D118" s="137" t="s">
        <v>6</v>
      </c>
    </row>
    <row r="119" spans="1:7" ht="69.95" customHeight="1" x14ac:dyDescent="0.25">
      <c r="A119" s="137" t="s">
        <v>1903</v>
      </c>
      <c r="B119" s="137"/>
      <c r="C119" s="137" t="s">
        <v>55</v>
      </c>
      <c r="D119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144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1904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1905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9" t="s">
        <v>122</v>
      </c>
      <c r="B8" s="17"/>
      <c r="C8" s="17"/>
      <c r="D8" s="6"/>
      <c r="E8" s="7"/>
      <c r="F8" s="8"/>
      <c r="G8" s="58"/>
    </row>
    <row r="9" spans="1:8" x14ac:dyDescent="0.25">
      <c r="A9" s="59" t="s">
        <v>1174</v>
      </c>
      <c r="B9" s="17"/>
      <c r="C9" s="17"/>
      <c r="D9" s="6"/>
      <c r="E9" s="7"/>
      <c r="F9" s="8"/>
      <c r="G9" s="58"/>
    </row>
    <row r="10" spans="1:8" x14ac:dyDescent="0.25">
      <c r="A10" s="57" t="s">
        <v>1231</v>
      </c>
      <c r="B10" s="17" t="s">
        <v>1232</v>
      </c>
      <c r="C10" s="17" t="s">
        <v>1233</v>
      </c>
      <c r="D10" s="6">
        <v>51257</v>
      </c>
      <c r="E10" s="7">
        <v>1929.26</v>
      </c>
      <c r="F10" s="8">
        <v>5.8599999999999999E-2</v>
      </c>
      <c r="G10" s="58"/>
    </row>
    <row r="11" spans="1:8" x14ac:dyDescent="0.25">
      <c r="A11" s="57" t="s">
        <v>1175</v>
      </c>
      <c r="B11" s="17" t="s">
        <v>1176</v>
      </c>
      <c r="C11" s="17" t="s">
        <v>1177</v>
      </c>
      <c r="D11" s="6">
        <v>132882</v>
      </c>
      <c r="E11" s="7">
        <v>1924</v>
      </c>
      <c r="F11" s="8">
        <v>5.8400000000000001E-2</v>
      </c>
      <c r="G11" s="58"/>
    </row>
    <row r="12" spans="1:8" x14ac:dyDescent="0.25">
      <c r="A12" s="57" t="s">
        <v>1440</v>
      </c>
      <c r="B12" s="17" t="s">
        <v>1441</v>
      </c>
      <c r="C12" s="17" t="s">
        <v>1177</v>
      </c>
      <c r="D12" s="6">
        <v>167677</v>
      </c>
      <c r="E12" s="7">
        <v>1833.21</v>
      </c>
      <c r="F12" s="8">
        <v>5.5599999999999997E-2</v>
      </c>
      <c r="G12" s="58"/>
    </row>
    <row r="13" spans="1:8" x14ac:dyDescent="0.25">
      <c r="A13" s="57" t="s">
        <v>1178</v>
      </c>
      <c r="B13" s="17" t="s">
        <v>1179</v>
      </c>
      <c r="C13" s="17" t="s">
        <v>1180</v>
      </c>
      <c r="D13" s="6">
        <v>54330</v>
      </c>
      <c r="E13" s="7">
        <v>1614.52</v>
      </c>
      <c r="F13" s="8">
        <v>4.9000000000000002E-2</v>
      </c>
      <c r="G13" s="58"/>
    </row>
    <row r="14" spans="1:8" x14ac:dyDescent="0.25">
      <c r="A14" s="57" t="s">
        <v>1206</v>
      </c>
      <c r="B14" s="17" t="s">
        <v>1207</v>
      </c>
      <c r="C14" s="17" t="s">
        <v>1177</v>
      </c>
      <c r="D14" s="6">
        <v>149214</v>
      </c>
      <c r="E14" s="7">
        <v>1122.6099999999999</v>
      </c>
      <c r="F14" s="8">
        <v>3.4099999999999998E-2</v>
      </c>
      <c r="G14" s="58"/>
    </row>
    <row r="15" spans="1:8" x14ac:dyDescent="0.25">
      <c r="A15" s="57" t="s">
        <v>1308</v>
      </c>
      <c r="B15" s="17" t="s">
        <v>1309</v>
      </c>
      <c r="C15" s="17" t="s">
        <v>1280</v>
      </c>
      <c r="D15" s="6">
        <v>9300</v>
      </c>
      <c r="E15" s="7">
        <v>906.67</v>
      </c>
      <c r="F15" s="8">
        <v>2.75E-2</v>
      </c>
      <c r="G15" s="58"/>
    </row>
    <row r="16" spans="1:8" x14ac:dyDescent="0.25">
      <c r="A16" s="57" t="s">
        <v>1452</v>
      </c>
      <c r="B16" s="17" t="s">
        <v>1453</v>
      </c>
      <c r="C16" s="17" t="s">
        <v>1302</v>
      </c>
      <c r="D16" s="6">
        <v>22899</v>
      </c>
      <c r="E16" s="7">
        <v>904.05</v>
      </c>
      <c r="F16" s="8">
        <v>2.7400000000000001E-2</v>
      </c>
      <c r="G16" s="58"/>
    </row>
    <row r="17" spans="1:7" x14ac:dyDescent="0.25">
      <c r="A17" s="57" t="s">
        <v>1329</v>
      </c>
      <c r="B17" s="17" t="s">
        <v>1330</v>
      </c>
      <c r="C17" s="17" t="s">
        <v>1177</v>
      </c>
      <c r="D17" s="6">
        <v>86178</v>
      </c>
      <c r="E17" s="7">
        <v>902.46</v>
      </c>
      <c r="F17" s="8">
        <v>2.7400000000000001E-2</v>
      </c>
      <c r="G17" s="58"/>
    </row>
    <row r="18" spans="1:7" x14ac:dyDescent="0.25">
      <c r="A18" s="57" t="s">
        <v>1495</v>
      </c>
      <c r="B18" s="17" t="s">
        <v>1496</v>
      </c>
      <c r="C18" s="17" t="s">
        <v>1257</v>
      </c>
      <c r="D18" s="6">
        <v>50230</v>
      </c>
      <c r="E18" s="7">
        <v>814</v>
      </c>
      <c r="F18" s="8">
        <v>2.47E-2</v>
      </c>
      <c r="G18" s="58"/>
    </row>
    <row r="19" spans="1:7" x14ac:dyDescent="0.25">
      <c r="A19" s="57" t="s">
        <v>1226</v>
      </c>
      <c r="B19" s="17" t="s">
        <v>1227</v>
      </c>
      <c r="C19" s="17" t="s">
        <v>1210</v>
      </c>
      <c r="D19" s="6">
        <v>61438</v>
      </c>
      <c r="E19" s="7">
        <v>754.83</v>
      </c>
      <c r="F19" s="8">
        <v>2.29E-2</v>
      </c>
      <c r="G19" s="58"/>
    </row>
    <row r="20" spans="1:7" x14ac:dyDescent="0.25">
      <c r="A20" s="57" t="s">
        <v>1258</v>
      </c>
      <c r="B20" s="17" t="s">
        <v>1259</v>
      </c>
      <c r="C20" s="17" t="s">
        <v>1260</v>
      </c>
      <c r="D20" s="6">
        <v>175158</v>
      </c>
      <c r="E20" s="7">
        <v>750.29</v>
      </c>
      <c r="F20" s="8">
        <v>2.2800000000000001E-2</v>
      </c>
      <c r="G20" s="58"/>
    </row>
    <row r="21" spans="1:7" x14ac:dyDescent="0.25">
      <c r="A21" s="57" t="s">
        <v>1239</v>
      </c>
      <c r="B21" s="17" t="s">
        <v>1240</v>
      </c>
      <c r="C21" s="17" t="s">
        <v>1225</v>
      </c>
      <c r="D21" s="6">
        <v>18428</v>
      </c>
      <c r="E21" s="7">
        <v>714.32</v>
      </c>
      <c r="F21" s="8">
        <v>2.1700000000000001E-2</v>
      </c>
      <c r="G21" s="58"/>
    </row>
    <row r="22" spans="1:7" x14ac:dyDescent="0.25">
      <c r="A22" s="57" t="s">
        <v>1432</v>
      </c>
      <c r="B22" s="17" t="s">
        <v>1433</v>
      </c>
      <c r="C22" s="17" t="s">
        <v>1225</v>
      </c>
      <c r="D22" s="6">
        <v>47648</v>
      </c>
      <c r="E22" s="7">
        <v>713.79</v>
      </c>
      <c r="F22" s="8">
        <v>2.1700000000000001E-2</v>
      </c>
      <c r="G22" s="58"/>
    </row>
    <row r="23" spans="1:7" x14ac:dyDescent="0.25">
      <c r="A23" s="57" t="s">
        <v>1190</v>
      </c>
      <c r="B23" s="17" t="s">
        <v>1191</v>
      </c>
      <c r="C23" s="17" t="s">
        <v>1192</v>
      </c>
      <c r="D23" s="6">
        <v>183670</v>
      </c>
      <c r="E23" s="7">
        <v>616.76</v>
      </c>
      <c r="F23" s="8">
        <v>1.8700000000000001E-2</v>
      </c>
      <c r="G23" s="58"/>
    </row>
    <row r="24" spans="1:7" x14ac:dyDescent="0.25">
      <c r="A24" s="57" t="s">
        <v>1195</v>
      </c>
      <c r="B24" s="17" t="s">
        <v>1196</v>
      </c>
      <c r="C24" s="17" t="s">
        <v>1177</v>
      </c>
      <c r="D24" s="6">
        <v>34433</v>
      </c>
      <c r="E24" s="7">
        <v>534.74</v>
      </c>
      <c r="F24" s="8">
        <v>1.6199999999999999E-2</v>
      </c>
      <c r="G24" s="58"/>
    </row>
    <row r="25" spans="1:7" x14ac:dyDescent="0.25">
      <c r="A25" s="57" t="s">
        <v>1252</v>
      </c>
      <c r="B25" s="17" t="s">
        <v>1253</v>
      </c>
      <c r="C25" s="17" t="s">
        <v>1254</v>
      </c>
      <c r="D25" s="6">
        <v>449586</v>
      </c>
      <c r="E25" s="7">
        <v>526.47</v>
      </c>
      <c r="F25" s="8">
        <v>1.6E-2</v>
      </c>
      <c r="G25" s="58"/>
    </row>
    <row r="26" spans="1:7" x14ac:dyDescent="0.25">
      <c r="A26" s="57" t="s">
        <v>1320</v>
      </c>
      <c r="B26" s="17" t="s">
        <v>1321</v>
      </c>
      <c r="C26" s="17" t="s">
        <v>1257</v>
      </c>
      <c r="D26" s="6">
        <v>35069</v>
      </c>
      <c r="E26" s="7">
        <v>524.97</v>
      </c>
      <c r="F26" s="8">
        <v>1.5900000000000001E-2</v>
      </c>
      <c r="G26" s="58"/>
    </row>
    <row r="27" spans="1:7" x14ac:dyDescent="0.25">
      <c r="A27" s="57" t="s">
        <v>1281</v>
      </c>
      <c r="B27" s="17" t="s">
        <v>1282</v>
      </c>
      <c r="C27" s="17" t="s">
        <v>1202</v>
      </c>
      <c r="D27" s="6">
        <v>260125</v>
      </c>
      <c r="E27" s="7">
        <v>524.15</v>
      </c>
      <c r="F27" s="8">
        <v>1.5900000000000001E-2</v>
      </c>
      <c r="G27" s="58"/>
    </row>
    <row r="28" spans="1:7" x14ac:dyDescent="0.25">
      <c r="A28" s="57" t="s">
        <v>1283</v>
      </c>
      <c r="B28" s="17" t="s">
        <v>1284</v>
      </c>
      <c r="C28" s="17" t="s">
        <v>1285</v>
      </c>
      <c r="D28" s="6">
        <v>16816</v>
      </c>
      <c r="E28" s="7">
        <v>505.53</v>
      </c>
      <c r="F28" s="8">
        <v>1.5299999999999999E-2</v>
      </c>
      <c r="G28" s="58"/>
    </row>
    <row r="29" spans="1:7" x14ac:dyDescent="0.25">
      <c r="A29" s="57" t="s">
        <v>1460</v>
      </c>
      <c r="B29" s="17" t="s">
        <v>1461</v>
      </c>
      <c r="C29" s="17" t="s">
        <v>1225</v>
      </c>
      <c r="D29" s="6">
        <v>12084</v>
      </c>
      <c r="E29" s="7">
        <v>481.49</v>
      </c>
      <c r="F29" s="8">
        <v>1.46E-2</v>
      </c>
      <c r="G29" s="58"/>
    </row>
    <row r="30" spans="1:7" x14ac:dyDescent="0.25">
      <c r="A30" s="57" t="s">
        <v>1369</v>
      </c>
      <c r="B30" s="17" t="s">
        <v>1370</v>
      </c>
      <c r="C30" s="17" t="s">
        <v>1248</v>
      </c>
      <c r="D30" s="6">
        <v>7290</v>
      </c>
      <c r="E30" s="7">
        <v>463.71</v>
      </c>
      <c r="F30" s="8">
        <v>1.41E-2</v>
      </c>
      <c r="G30" s="58"/>
    </row>
    <row r="31" spans="1:7" x14ac:dyDescent="0.25">
      <c r="A31" s="57" t="s">
        <v>1394</v>
      </c>
      <c r="B31" s="17" t="s">
        <v>1395</v>
      </c>
      <c r="C31" s="17" t="s">
        <v>1305</v>
      </c>
      <c r="D31" s="6">
        <v>46177</v>
      </c>
      <c r="E31" s="7">
        <v>458.45</v>
      </c>
      <c r="F31" s="8">
        <v>1.3899999999999999E-2</v>
      </c>
      <c r="G31" s="58"/>
    </row>
    <row r="32" spans="1:7" x14ac:dyDescent="0.25">
      <c r="A32" s="57" t="s">
        <v>1760</v>
      </c>
      <c r="B32" s="17" t="s">
        <v>1761</v>
      </c>
      <c r="C32" s="17" t="s">
        <v>1305</v>
      </c>
      <c r="D32" s="6">
        <v>3114</v>
      </c>
      <c r="E32" s="7">
        <v>392.37</v>
      </c>
      <c r="F32" s="8">
        <v>1.1900000000000001E-2</v>
      </c>
      <c r="G32" s="58"/>
    </row>
    <row r="33" spans="1:7" x14ac:dyDescent="0.25">
      <c r="A33" s="57" t="s">
        <v>1337</v>
      </c>
      <c r="B33" s="17" t="s">
        <v>1338</v>
      </c>
      <c r="C33" s="17" t="s">
        <v>1199</v>
      </c>
      <c r="D33" s="6">
        <v>33193</v>
      </c>
      <c r="E33" s="7">
        <v>383.91</v>
      </c>
      <c r="F33" s="8">
        <v>1.17E-2</v>
      </c>
      <c r="G33" s="58"/>
    </row>
    <row r="34" spans="1:7" x14ac:dyDescent="0.25">
      <c r="A34" s="57" t="s">
        <v>1193</v>
      </c>
      <c r="B34" s="17" t="s">
        <v>1194</v>
      </c>
      <c r="C34" s="17" t="s">
        <v>1177</v>
      </c>
      <c r="D34" s="6">
        <v>138501</v>
      </c>
      <c r="E34" s="7">
        <v>365.71</v>
      </c>
      <c r="F34" s="8">
        <v>1.11E-2</v>
      </c>
      <c r="G34" s="58"/>
    </row>
    <row r="35" spans="1:7" x14ac:dyDescent="0.25">
      <c r="A35" s="57" t="s">
        <v>1887</v>
      </c>
      <c r="B35" s="17" t="s">
        <v>1888</v>
      </c>
      <c r="C35" s="17" t="s">
        <v>1511</v>
      </c>
      <c r="D35" s="6">
        <v>74140</v>
      </c>
      <c r="E35" s="7">
        <v>363.62</v>
      </c>
      <c r="F35" s="8">
        <v>1.0999999999999999E-2</v>
      </c>
      <c r="G35" s="58"/>
    </row>
    <row r="36" spans="1:7" x14ac:dyDescent="0.25">
      <c r="A36" s="57" t="s">
        <v>1274</v>
      </c>
      <c r="B36" s="17" t="s">
        <v>1275</v>
      </c>
      <c r="C36" s="17" t="s">
        <v>1260</v>
      </c>
      <c r="D36" s="6">
        <v>15887</v>
      </c>
      <c r="E36" s="7">
        <v>359.74</v>
      </c>
      <c r="F36" s="8">
        <v>1.09E-2</v>
      </c>
      <c r="G36" s="58"/>
    </row>
    <row r="37" spans="1:7" x14ac:dyDescent="0.25">
      <c r="A37" s="57" t="s">
        <v>1885</v>
      </c>
      <c r="B37" s="17" t="s">
        <v>1886</v>
      </c>
      <c r="C37" s="17" t="s">
        <v>1257</v>
      </c>
      <c r="D37" s="6">
        <v>20896</v>
      </c>
      <c r="E37" s="7">
        <v>344.87</v>
      </c>
      <c r="F37" s="8">
        <v>1.0500000000000001E-2</v>
      </c>
      <c r="G37" s="58"/>
    </row>
    <row r="38" spans="1:7" x14ac:dyDescent="0.25">
      <c r="A38" s="57" t="s">
        <v>1331</v>
      </c>
      <c r="B38" s="17" t="s">
        <v>1332</v>
      </c>
      <c r="C38" s="17" t="s">
        <v>1305</v>
      </c>
      <c r="D38" s="6">
        <v>17931</v>
      </c>
      <c r="E38" s="7">
        <v>344.52</v>
      </c>
      <c r="F38" s="8">
        <v>1.0500000000000001E-2</v>
      </c>
      <c r="G38" s="58"/>
    </row>
    <row r="39" spans="1:7" x14ac:dyDescent="0.25">
      <c r="A39" s="57" t="s">
        <v>1450</v>
      </c>
      <c r="B39" s="17" t="s">
        <v>1451</v>
      </c>
      <c r="C39" s="17" t="s">
        <v>1199</v>
      </c>
      <c r="D39" s="6">
        <v>14419</v>
      </c>
      <c r="E39" s="7">
        <v>340.26</v>
      </c>
      <c r="F39" s="8">
        <v>1.03E-2</v>
      </c>
      <c r="G39" s="58"/>
    </row>
    <row r="40" spans="1:7" x14ac:dyDescent="0.25">
      <c r="A40" s="57" t="s">
        <v>1478</v>
      </c>
      <c r="B40" s="17" t="s">
        <v>1479</v>
      </c>
      <c r="C40" s="17" t="s">
        <v>1225</v>
      </c>
      <c r="D40" s="6">
        <v>6677</v>
      </c>
      <c r="E40" s="7">
        <v>329.74</v>
      </c>
      <c r="F40" s="8">
        <v>0.01</v>
      </c>
      <c r="G40" s="58"/>
    </row>
    <row r="41" spans="1:7" x14ac:dyDescent="0.25">
      <c r="A41" s="57" t="s">
        <v>1891</v>
      </c>
      <c r="B41" s="17" t="s">
        <v>1892</v>
      </c>
      <c r="C41" s="17" t="s">
        <v>1177</v>
      </c>
      <c r="D41" s="6">
        <v>171645</v>
      </c>
      <c r="E41" s="7">
        <v>313.60000000000002</v>
      </c>
      <c r="F41" s="8">
        <v>9.4999999999999998E-3</v>
      </c>
      <c r="G41" s="58"/>
    </row>
    <row r="42" spans="1:7" x14ac:dyDescent="0.25">
      <c r="A42" s="57" t="s">
        <v>1514</v>
      </c>
      <c r="B42" s="17" t="s">
        <v>1515</v>
      </c>
      <c r="C42" s="17" t="s">
        <v>1225</v>
      </c>
      <c r="D42" s="6">
        <v>19563</v>
      </c>
      <c r="E42" s="7">
        <v>301.95999999999998</v>
      </c>
      <c r="F42" s="8">
        <v>9.1999999999999998E-3</v>
      </c>
      <c r="G42" s="58"/>
    </row>
    <row r="43" spans="1:7" x14ac:dyDescent="0.25">
      <c r="A43" s="57" t="s">
        <v>1778</v>
      </c>
      <c r="B43" s="17" t="s">
        <v>1779</v>
      </c>
      <c r="C43" s="17" t="s">
        <v>1177</v>
      </c>
      <c r="D43" s="6">
        <v>56714</v>
      </c>
      <c r="E43" s="7">
        <v>295.31</v>
      </c>
      <c r="F43" s="8">
        <v>8.9999999999999993E-3</v>
      </c>
      <c r="G43" s="58"/>
    </row>
    <row r="44" spans="1:7" x14ac:dyDescent="0.25">
      <c r="A44" s="57" t="s">
        <v>1524</v>
      </c>
      <c r="B44" s="17" t="s">
        <v>1525</v>
      </c>
      <c r="C44" s="17" t="s">
        <v>1296</v>
      </c>
      <c r="D44" s="6">
        <v>40421</v>
      </c>
      <c r="E44" s="7">
        <v>283.98</v>
      </c>
      <c r="F44" s="8">
        <v>8.6E-3</v>
      </c>
      <c r="G44" s="58"/>
    </row>
    <row r="45" spans="1:7" x14ac:dyDescent="0.25">
      <c r="A45" s="57" t="s">
        <v>1906</v>
      </c>
      <c r="B45" s="17" t="s">
        <v>1907</v>
      </c>
      <c r="C45" s="17" t="s">
        <v>1257</v>
      </c>
      <c r="D45" s="6">
        <v>17540</v>
      </c>
      <c r="E45" s="7">
        <v>266.75</v>
      </c>
      <c r="F45" s="8">
        <v>8.0999999999999996E-3</v>
      </c>
      <c r="G45" s="58"/>
    </row>
    <row r="46" spans="1:7" x14ac:dyDescent="0.25">
      <c r="A46" s="57" t="s">
        <v>1215</v>
      </c>
      <c r="B46" s="17" t="s">
        <v>1216</v>
      </c>
      <c r="C46" s="17" t="s">
        <v>1177</v>
      </c>
      <c r="D46" s="6">
        <v>175899</v>
      </c>
      <c r="E46" s="7">
        <v>264.2</v>
      </c>
      <c r="F46" s="8">
        <v>8.0000000000000002E-3</v>
      </c>
      <c r="G46" s="58"/>
    </row>
    <row r="47" spans="1:7" x14ac:dyDescent="0.25">
      <c r="A47" s="57" t="s">
        <v>1223</v>
      </c>
      <c r="B47" s="17" t="s">
        <v>1224</v>
      </c>
      <c r="C47" s="17" t="s">
        <v>1225</v>
      </c>
      <c r="D47" s="6">
        <v>4726</v>
      </c>
      <c r="E47" s="7">
        <v>260.05</v>
      </c>
      <c r="F47" s="8">
        <v>7.9000000000000008E-3</v>
      </c>
      <c r="G47" s="58"/>
    </row>
    <row r="48" spans="1:7" x14ac:dyDescent="0.25">
      <c r="A48" s="57" t="s">
        <v>1303</v>
      </c>
      <c r="B48" s="17" t="s">
        <v>1304</v>
      </c>
      <c r="C48" s="17" t="s">
        <v>1305</v>
      </c>
      <c r="D48" s="6">
        <v>12028</v>
      </c>
      <c r="E48" s="7">
        <v>258.82</v>
      </c>
      <c r="F48" s="8">
        <v>7.9000000000000008E-3</v>
      </c>
      <c r="G48" s="58"/>
    </row>
    <row r="49" spans="1:7" x14ac:dyDescent="0.25">
      <c r="A49" s="57" t="s">
        <v>1848</v>
      </c>
      <c r="B49" s="17" t="s">
        <v>1849</v>
      </c>
      <c r="C49" s="17" t="s">
        <v>1850</v>
      </c>
      <c r="D49" s="6">
        <v>30195</v>
      </c>
      <c r="E49" s="7">
        <v>248.04</v>
      </c>
      <c r="F49" s="8">
        <v>7.4999999999999997E-3</v>
      </c>
      <c r="G49" s="58"/>
    </row>
    <row r="50" spans="1:7" x14ac:dyDescent="0.25">
      <c r="A50" s="57" t="s">
        <v>1908</v>
      </c>
      <c r="B50" s="17" t="s">
        <v>1909</v>
      </c>
      <c r="C50" s="17" t="s">
        <v>1199</v>
      </c>
      <c r="D50" s="6">
        <v>39480</v>
      </c>
      <c r="E50" s="7">
        <v>246.28</v>
      </c>
      <c r="F50" s="8">
        <v>7.4999999999999997E-3</v>
      </c>
      <c r="G50" s="58"/>
    </row>
    <row r="51" spans="1:7" x14ac:dyDescent="0.25">
      <c r="A51" s="57" t="s">
        <v>1341</v>
      </c>
      <c r="B51" s="17" t="s">
        <v>1342</v>
      </c>
      <c r="C51" s="17" t="s">
        <v>1245</v>
      </c>
      <c r="D51" s="6">
        <v>16311</v>
      </c>
      <c r="E51" s="7">
        <v>244.71</v>
      </c>
      <c r="F51" s="8">
        <v>7.4000000000000003E-3</v>
      </c>
      <c r="G51" s="58"/>
    </row>
    <row r="52" spans="1:7" x14ac:dyDescent="0.25">
      <c r="A52" s="57" t="s">
        <v>1883</v>
      </c>
      <c r="B52" s="17" t="s">
        <v>1884</v>
      </c>
      <c r="C52" s="17" t="s">
        <v>1285</v>
      </c>
      <c r="D52" s="6">
        <v>6787</v>
      </c>
      <c r="E52" s="7">
        <v>234.82</v>
      </c>
      <c r="F52" s="8">
        <v>7.1000000000000004E-3</v>
      </c>
      <c r="G52" s="58"/>
    </row>
    <row r="53" spans="1:7" x14ac:dyDescent="0.25">
      <c r="A53" s="57" t="s">
        <v>1184</v>
      </c>
      <c r="B53" s="17" t="s">
        <v>1185</v>
      </c>
      <c r="C53" s="17" t="s">
        <v>1186</v>
      </c>
      <c r="D53" s="6">
        <v>53668</v>
      </c>
      <c r="E53" s="7">
        <v>232.97</v>
      </c>
      <c r="F53" s="8">
        <v>7.1000000000000004E-3</v>
      </c>
      <c r="G53" s="58"/>
    </row>
    <row r="54" spans="1:7" x14ac:dyDescent="0.25">
      <c r="A54" s="57" t="s">
        <v>1424</v>
      </c>
      <c r="B54" s="17" t="s">
        <v>1425</v>
      </c>
      <c r="C54" s="17" t="s">
        <v>1299</v>
      </c>
      <c r="D54" s="6">
        <v>6110</v>
      </c>
      <c r="E54" s="7">
        <v>232.29</v>
      </c>
      <c r="F54" s="8">
        <v>7.1000000000000004E-3</v>
      </c>
      <c r="G54" s="58"/>
    </row>
    <row r="55" spans="1:7" x14ac:dyDescent="0.25">
      <c r="A55" s="57" t="s">
        <v>1381</v>
      </c>
      <c r="B55" s="17" t="s">
        <v>1382</v>
      </c>
      <c r="C55" s="17" t="s">
        <v>1199</v>
      </c>
      <c r="D55" s="6">
        <v>3123</v>
      </c>
      <c r="E55" s="7">
        <v>226.27</v>
      </c>
      <c r="F55" s="8">
        <v>6.8999999999999999E-3</v>
      </c>
      <c r="G55" s="58"/>
    </row>
    <row r="56" spans="1:7" x14ac:dyDescent="0.25">
      <c r="A56" s="57" t="s">
        <v>1889</v>
      </c>
      <c r="B56" s="17" t="s">
        <v>1890</v>
      </c>
      <c r="C56" s="17" t="s">
        <v>1202</v>
      </c>
      <c r="D56" s="6">
        <v>12667</v>
      </c>
      <c r="E56" s="7">
        <v>221.91</v>
      </c>
      <c r="F56" s="8">
        <v>6.7000000000000002E-3</v>
      </c>
      <c r="G56" s="58"/>
    </row>
    <row r="57" spans="1:7" x14ac:dyDescent="0.25">
      <c r="A57" s="57" t="s">
        <v>1335</v>
      </c>
      <c r="B57" s="17" t="s">
        <v>1336</v>
      </c>
      <c r="C57" s="17" t="s">
        <v>1225</v>
      </c>
      <c r="D57" s="6">
        <v>17608</v>
      </c>
      <c r="E57" s="7">
        <v>219.77</v>
      </c>
      <c r="F57" s="8">
        <v>6.7000000000000002E-3</v>
      </c>
      <c r="G57" s="58"/>
    </row>
    <row r="58" spans="1:7" x14ac:dyDescent="0.25">
      <c r="A58" s="57" t="s">
        <v>1762</v>
      </c>
      <c r="B58" s="17" t="s">
        <v>1763</v>
      </c>
      <c r="C58" s="17" t="s">
        <v>1393</v>
      </c>
      <c r="D58" s="6">
        <v>23092</v>
      </c>
      <c r="E58" s="7">
        <v>215.98</v>
      </c>
      <c r="F58" s="8">
        <v>6.6E-3</v>
      </c>
      <c r="G58" s="58"/>
    </row>
    <row r="59" spans="1:7" x14ac:dyDescent="0.25">
      <c r="A59" s="57" t="s">
        <v>1780</v>
      </c>
      <c r="B59" s="17" t="s">
        <v>1781</v>
      </c>
      <c r="C59" s="17" t="s">
        <v>1199</v>
      </c>
      <c r="D59" s="6">
        <v>14785</v>
      </c>
      <c r="E59" s="7">
        <v>213.11</v>
      </c>
      <c r="F59" s="8">
        <v>6.4999999999999997E-3</v>
      </c>
      <c r="G59" s="58"/>
    </row>
    <row r="60" spans="1:7" x14ac:dyDescent="0.25">
      <c r="A60" s="57" t="s">
        <v>1312</v>
      </c>
      <c r="B60" s="17" t="s">
        <v>1313</v>
      </c>
      <c r="C60" s="17" t="s">
        <v>1299</v>
      </c>
      <c r="D60" s="6">
        <v>19098</v>
      </c>
      <c r="E60" s="7">
        <v>210.76</v>
      </c>
      <c r="F60" s="8">
        <v>6.4000000000000003E-3</v>
      </c>
      <c r="G60" s="58"/>
    </row>
    <row r="61" spans="1:7" x14ac:dyDescent="0.25">
      <c r="A61" s="57" t="s">
        <v>1516</v>
      </c>
      <c r="B61" s="17" t="s">
        <v>1517</v>
      </c>
      <c r="C61" s="17" t="s">
        <v>1205</v>
      </c>
      <c r="D61" s="6">
        <v>24703</v>
      </c>
      <c r="E61" s="7">
        <v>209.77</v>
      </c>
      <c r="F61" s="8">
        <v>6.4000000000000003E-3</v>
      </c>
      <c r="G61" s="58"/>
    </row>
    <row r="62" spans="1:7" x14ac:dyDescent="0.25">
      <c r="A62" s="57" t="s">
        <v>1444</v>
      </c>
      <c r="B62" s="17" t="s">
        <v>1445</v>
      </c>
      <c r="C62" s="17" t="s">
        <v>1285</v>
      </c>
      <c r="D62" s="6">
        <v>10465</v>
      </c>
      <c r="E62" s="7">
        <v>208.38</v>
      </c>
      <c r="F62" s="8">
        <v>6.3E-3</v>
      </c>
      <c r="G62" s="58"/>
    </row>
    <row r="63" spans="1:7" x14ac:dyDescent="0.25">
      <c r="A63" s="57" t="s">
        <v>1314</v>
      </c>
      <c r="B63" s="17" t="s">
        <v>1315</v>
      </c>
      <c r="C63" s="17" t="s">
        <v>1225</v>
      </c>
      <c r="D63" s="6">
        <v>8383</v>
      </c>
      <c r="E63" s="7">
        <v>200.19</v>
      </c>
      <c r="F63" s="8">
        <v>6.1000000000000004E-3</v>
      </c>
      <c r="G63" s="58"/>
    </row>
    <row r="64" spans="1:7" x14ac:dyDescent="0.25">
      <c r="A64" s="57" t="s">
        <v>1868</v>
      </c>
      <c r="B64" s="17" t="s">
        <v>1869</v>
      </c>
      <c r="C64" s="17" t="s">
        <v>1305</v>
      </c>
      <c r="D64" s="6">
        <v>2131</v>
      </c>
      <c r="E64" s="7">
        <v>194.95</v>
      </c>
      <c r="F64" s="8">
        <v>5.8999999999999999E-3</v>
      </c>
      <c r="G64" s="58"/>
    </row>
    <row r="65" spans="1:7" x14ac:dyDescent="0.25">
      <c r="A65" s="57" t="s">
        <v>1895</v>
      </c>
      <c r="B65" s="17" t="s">
        <v>1896</v>
      </c>
      <c r="C65" s="17" t="s">
        <v>1233</v>
      </c>
      <c r="D65" s="6">
        <v>3865</v>
      </c>
      <c r="E65" s="7">
        <v>193.66</v>
      </c>
      <c r="F65" s="8">
        <v>5.8999999999999999E-3</v>
      </c>
      <c r="G65" s="58"/>
    </row>
    <row r="66" spans="1:7" x14ac:dyDescent="0.25">
      <c r="A66" s="57" t="s">
        <v>1768</v>
      </c>
      <c r="B66" s="17" t="s">
        <v>1769</v>
      </c>
      <c r="C66" s="17" t="s">
        <v>1299</v>
      </c>
      <c r="D66" s="6">
        <v>16242</v>
      </c>
      <c r="E66" s="7">
        <v>187.57</v>
      </c>
      <c r="F66" s="8">
        <v>5.7000000000000002E-3</v>
      </c>
      <c r="G66" s="58"/>
    </row>
    <row r="67" spans="1:7" x14ac:dyDescent="0.25">
      <c r="A67" s="57" t="s">
        <v>1520</v>
      </c>
      <c r="B67" s="17" t="s">
        <v>1521</v>
      </c>
      <c r="C67" s="17" t="s">
        <v>1393</v>
      </c>
      <c r="D67" s="6">
        <v>8018</v>
      </c>
      <c r="E67" s="7">
        <v>184.42</v>
      </c>
      <c r="F67" s="8">
        <v>5.5999999999999999E-3</v>
      </c>
      <c r="G67" s="58"/>
    </row>
    <row r="68" spans="1:7" x14ac:dyDescent="0.25">
      <c r="A68" s="57" t="s">
        <v>1910</v>
      </c>
      <c r="B68" s="17" t="s">
        <v>1911</v>
      </c>
      <c r="C68" s="17" t="s">
        <v>1199</v>
      </c>
      <c r="D68" s="6">
        <v>20850</v>
      </c>
      <c r="E68" s="7">
        <v>175.25</v>
      </c>
      <c r="F68" s="8">
        <v>5.3E-3</v>
      </c>
      <c r="G68" s="58"/>
    </row>
    <row r="69" spans="1:7" x14ac:dyDescent="0.25">
      <c r="A69" s="57" t="s">
        <v>1912</v>
      </c>
      <c r="B69" s="17" t="s">
        <v>1913</v>
      </c>
      <c r="C69" s="17" t="s">
        <v>1199</v>
      </c>
      <c r="D69" s="6">
        <v>49507</v>
      </c>
      <c r="E69" s="7">
        <v>175.13</v>
      </c>
      <c r="F69" s="8">
        <v>5.3E-3</v>
      </c>
      <c r="G69" s="58"/>
    </row>
    <row r="70" spans="1:7" x14ac:dyDescent="0.25">
      <c r="A70" s="57" t="s">
        <v>1538</v>
      </c>
      <c r="B70" s="17" t="s">
        <v>1539</v>
      </c>
      <c r="C70" s="17" t="s">
        <v>1363</v>
      </c>
      <c r="D70" s="6">
        <v>4212</v>
      </c>
      <c r="E70" s="7">
        <v>162.9</v>
      </c>
      <c r="F70" s="8">
        <v>4.8999999999999998E-3</v>
      </c>
      <c r="G70" s="58"/>
    </row>
    <row r="71" spans="1:7" x14ac:dyDescent="0.25">
      <c r="A71" s="57" t="s">
        <v>1389</v>
      </c>
      <c r="B71" s="17" t="s">
        <v>1390</v>
      </c>
      <c r="C71" s="17" t="s">
        <v>1254</v>
      </c>
      <c r="D71" s="6">
        <v>6413</v>
      </c>
      <c r="E71" s="7">
        <v>148.61000000000001</v>
      </c>
      <c r="F71" s="8">
        <v>4.4999999999999997E-3</v>
      </c>
      <c r="G71" s="58"/>
    </row>
    <row r="72" spans="1:7" x14ac:dyDescent="0.25">
      <c r="A72" s="57" t="s">
        <v>1408</v>
      </c>
      <c r="B72" s="17" t="s">
        <v>1409</v>
      </c>
      <c r="C72" s="17" t="s">
        <v>1199</v>
      </c>
      <c r="D72" s="6">
        <v>52021</v>
      </c>
      <c r="E72" s="7">
        <v>145.03</v>
      </c>
      <c r="F72" s="8">
        <v>4.4000000000000003E-3</v>
      </c>
      <c r="G72" s="58"/>
    </row>
    <row r="73" spans="1:7" x14ac:dyDescent="0.25">
      <c r="A73" s="57" t="s">
        <v>1914</v>
      </c>
      <c r="B73" s="17" t="s">
        <v>1915</v>
      </c>
      <c r="C73" s="17" t="s">
        <v>1199</v>
      </c>
      <c r="D73" s="6">
        <v>127408</v>
      </c>
      <c r="E73" s="7">
        <v>144.54</v>
      </c>
      <c r="F73" s="8">
        <v>4.4000000000000003E-3</v>
      </c>
      <c r="G73" s="58"/>
    </row>
    <row r="74" spans="1:7" x14ac:dyDescent="0.25">
      <c r="A74" s="57" t="s">
        <v>1864</v>
      </c>
      <c r="B74" s="17" t="s">
        <v>1865</v>
      </c>
      <c r="C74" s="17" t="s">
        <v>1285</v>
      </c>
      <c r="D74" s="6">
        <v>9269</v>
      </c>
      <c r="E74" s="7">
        <v>138.66</v>
      </c>
      <c r="F74" s="8">
        <v>4.1999999999999997E-3</v>
      </c>
      <c r="G74" s="58"/>
    </row>
    <row r="75" spans="1:7" x14ac:dyDescent="0.25">
      <c r="A75" s="57" t="s">
        <v>1916</v>
      </c>
      <c r="B75" s="17" t="s">
        <v>1917</v>
      </c>
      <c r="C75" s="17" t="s">
        <v>1199</v>
      </c>
      <c r="D75" s="6">
        <v>14109</v>
      </c>
      <c r="E75" s="7">
        <v>126.67</v>
      </c>
      <c r="F75" s="8">
        <v>3.8E-3</v>
      </c>
      <c r="G75" s="58"/>
    </row>
    <row r="76" spans="1:7" x14ac:dyDescent="0.25">
      <c r="A76" s="57" t="s">
        <v>1786</v>
      </c>
      <c r="B76" s="17" t="s">
        <v>1787</v>
      </c>
      <c r="C76" s="17" t="s">
        <v>1393</v>
      </c>
      <c r="D76" s="6">
        <v>4276</v>
      </c>
      <c r="E76" s="7">
        <v>118.99</v>
      </c>
      <c r="F76" s="8">
        <v>3.5999999999999999E-3</v>
      </c>
      <c r="G76" s="58"/>
    </row>
    <row r="77" spans="1:7" x14ac:dyDescent="0.25">
      <c r="A77" s="57" t="s">
        <v>1490</v>
      </c>
      <c r="B77" s="17" t="s">
        <v>1491</v>
      </c>
      <c r="C77" s="17" t="s">
        <v>1492</v>
      </c>
      <c r="D77" s="6">
        <v>21834</v>
      </c>
      <c r="E77" s="7">
        <v>114.22</v>
      </c>
      <c r="F77" s="8">
        <v>3.5000000000000001E-3</v>
      </c>
      <c r="G77" s="58"/>
    </row>
    <row r="78" spans="1:7" x14ac:dyDescent="0.25">
      <c r="A78" s="57" t="s">
        <v>1918</v>
      </c>
      <c r="B78" s="17" t="s">
        <v>1919</v>
      </c>
      <c r="C78" s="17" t="s">
        <v>1293</v>
      </c>
      <c r="D78" s="6">
        <v>4368</v>
      </c>
      <c r="E78" s="7">
        <v>109.89</v>
      </c>
      <c r="F78" s="8">
        <v>3.3E-3</v>
      </c>
      <c r="G78" s="58"/>
    </row>
    <row r="79" spans="1:7" x14ac:dyDescent="0.25">
      <c r="A79" s="57" t="s">
        <v>1920</v>
      </c>
      <c r="B79" s="17" t="s">
        <v>1921</v>
      </c>
      <c r="C79" s="17" t="s">
        <v>1177</v>
      </c>
      <c r="D79" s="6">
        <v>116585</v>
      </c>
      <c r="E79" s="7">
        <v>107.9</v>
      </c>
      <c r="F79" s="8">
        <v>3.3E-3</v>
      </c>
      <c r="G79" s="58"/>
    </row>
    <row r="80" spans="1:7" x14ac:dyDescent="0.25">
      <c r="A80" s="57" t="s">
        <v>1774</v>
      </c>
      <c r="B80" s="17" t="s">
        <v>1775</v>
      </c>
      <c r="C80" s="17" t="s">
        <v>1254</v>
      </c>
      <c r="D80" s="6">
        <v>15701</v>
      </c>
      <c r="E80" s="7">
        <v>107.51</v>
      </c>
      <c r="F80" s="8">
        <v>3.3E-3</v>
      </c>
      <c r="G80" s="58"/>
    </row>
    <row r="81" spans="1:7" x14ac:dyDescent="0.25">
      <c r="A81" s="57" t="s">
        <v>1897</v>
      </c>
      <c r="B81" s="17" t="s">
        <v>1898</v>
      </c>
      <c r="C81" s="17" t="s">
        <v>1403</v>
      </c>
      <c r="D81" s="6">
        <v>6122</v>
      </c>
      <c r="E81" s="7">
        <v>105.77</v>
      </c>
      <c r="F81" s="8">
        <v>3.2000000000000002E-3</v>
      </c>
      <c r="G81" s="58"/>
    </row>
    <row r="82" spans="1:7" x14ac:dyDescent="0.25">
      <c r="A82" s="57" t="s">
        <v>1881</v>
      </c>
      <c r="B82" s="17" t="s">
        <v>1882</v>
      </c>
      <c r="C82" s="17" t="s">
        <v>1192</v>
      </c>
      <c r="D82" s="6">
        <v>19002</v>
      </c>
      <c r="E82" s="7">
        <v>100.5</v>
      </c>
      <c r="F82" s="8">
        <v>3.0999999999999999E-3</v>
      </c>
      <c r="G82" s="58"/>
    </row>
    <row r="83" spans="1:7" x14ac:dyDescent="0.25">
      <c r="A83" s="57" t="s">
        <v>1770</v>
      </c>
      <c r="B83" s="17" t="s">
        <v>1771</v>
      </c>
      <c r="C83" s="17" t="s">
        <v>1296</v>
      </c>
      <c r="D83" s="6">
        <v>12016</v>
      </c>
      <c r="E83" s="7">
        <v>98.52</v>
      </c>
      <c r="F83" s="8">
        <v>3.0000000000000001E-3</v>
      </c>
      <c r="G83" s="58"/>
    </row>
    <row r="84" spans="1:7" x14ac:dyDescent="0.25">
      <c r="A84" s="57" t="s">
        <v>1426</v>
      </c>
      <c r="B84" s="17" t="s">
        <v>1427</v>
      </c>
      <c r="C84" s="17" t="s">
        <v>1245</v>
      </c>
      <c r="D84" s="6">
        <v>15552</v>
      </c>
      <c r="E84" s="7">
        <v>94.66</v>
      </c>
      <c r="F84" s="8">
        <v>2.8999999999999998E-3</v>
      </c>
      <c r="G84" s="58"/>
    </row>
    <row r="85" spans="1:7" x14ac:dyDescent="0.25">
      <c r="A85" s="57" t="s">
        <v>1922</v>
      </c>
      <c r="B85" s="17" t="s">
        <v>1923</v>
      </c>
      <c r="C85" s="17" t="s">
        <v>1257</v>
      </c>
      <c r="D85" s="6">
        <v>3973</v>
      </c>
      <c r="E85" s="7">
        <v>88.63</v>
      </c>
      <c r="F85" s="8">
        <v>2.7000000000000001E-3</v>
      </c>
      <c r="G85" s="58"/>
    </row>
    <row r="86" spans="1:7" x14ac:dyDescent="0.25">
      <c r="A86" s="57" t="s">
        <v>1493</v>
      </c>
      <c r="B86" s="17" t="s">
        <v>1494</v>
      </c>
      <c r="C86" s="17" t="s">
        <v>1199</v>
      </c>
      <c r="D86" s="6">
        <v>10500</v>
      </c>
      <c r="E86" s="7">
        <v>79.06</v>
      </c>
      <c r="F86" s="8">
        <v>2.3999999999999998E-3</v>
      </c>
      <c r="G86" s="58"/>
    </row>
    <row r="87" spans="1:7" x14ac:dyDescent="0.25">
      <c r="A87" s="57" t="s">
        <v>1924</v>
      </c>
      <c r="B87" s="17" t="s">
        <v>1925</v>
      </c>
      <c r="C87" s="17" t="s">
        <v>1233</v>
      </c>
      <c r="D87" s="6">
        <v>11214</v>
      </c>
      <c r="E87" s="7">
        <v>77.849999999999994</v>
      </c>
      <c r="F87" s="8">
        <v>2.3999999999999998E-3</v>
      </c>
      <c r="G87" s="58"/>
    </row>
    <row r="88" spans="1:7" x14ac:dyDescent="0.25">
      <c r="A88" s="57" t="s">
        <v>1926</v>
      </c>
      <c r="B88" s="17" t="s">
        <v>1927</v>
      </c>
      <c r="C88" s="17" t="s">
        <v>1189</v>
      </c>
      <c r="D88" s="6">
        <v>12850</v>
      </c>
      <c r="E88" s="7">
        <v>77.13</v>
      </c>
      <c r="F88" s="8">
        <v>2.3E-3</v>
      </c>
      <c r="G88" s="58"/>
    </row>
    <row r="89" spans="1:7" x14ac:dyDescent="0.25">
      <c r="A89" s="57" t="s">
        <v>1412</v>
      </c>
      <c r="B89" s="17" t="s">
        <v>1413</v>
      </c>
      <c r="C89" s="17" t="s">
        <v>1177</v>
      </c>
      <c r="D89" s="6">
        <v>13225</v>
      </c>
      <c r="E89" s="7">
        <v>76.84</v>
      </c>
      <c r="F89" s="8">
        <v>2.3E-3</v>
      </c>
      <c r="G89" s="58"/>
    </row>
    <row r="90" spans="1:7" x14ac:dyDescent="0.25">
      <c r="A90" s="57" t="s">
        <v>1928</v>
      </c>
      <c r="B90" s="17" t="s">
        <v>1929</v>
      </c>
      <c r="C90" s="17" t="s">
        <v>1177</v>
      </c>
      <c r="D90" s="6">
        <v>48297</v>
      </c>
      <c r="E90" s="7">
        <v>74.14</v>
      </c>
      <c r="F90" s="8">
        <v>2.3E-3</v>
      </c>
      <c r="G90" s="58"/>
    </row>
    <row r="91" spans="1:7" x14ac:dyDescent="0.25">
      <c r="A91" s="57" t="s">
        <v>1528</v>
      </c>
      <c r="B91" s="17" t="s">
        <v>1529</v>
      </c>
      <c r="C91" s="17" t="s">
        <v>1393</v>
      </c>
      <c r="D91" s="6">
        <v>1</v>
      </c>
      <c r="E91" s="7">
        <v>0.01</v>
      </c>
      <c r="F91" s="45" t="s">
        <v>172</v>
      </c>
      <c r="G91" s="58"/>
    </row>
    <row r="92" spans="1:7" x14ac:dyDescent="0.25">
      <c r="A92" s="59" t="s">
        <v>129</v>
      </c>
      <c r="B92" s="18"/>
      <c r="C92" s="18"/>
      <c r="D92" s="9"/>
      <c r="E92" s="20">
        <v>31763.95</v>
      </c>
      <c r="F92" s="21">
        <v>0.96430000000000005</v>
      </c>
      <c r="G92" s="60"/>
    </row>
    <row r="93" spans="1:7" x14ac:dyDescent="0.25">
      <c r="A93" s="59" t="s">
        <v>1551</v>
      </c>
      <c r="B93" s="17"/>
      <c r="C93" s="17"/>
      <c r="D93" s="6"/>
      <c r="E93" s="7"/>
      <c r="F93" s="8"/>
      <c r="G93" s="58"/>
    </row>
    <row r="94" spans="1:7" x14ac:dyDescent="0.25">
      <c r="A94" s="59" t="s">
        <v>129</v>
      </c>
      <c r="B94" s="17"/>
      <c r="C94" s="17"/>
      <c r="D94" s="6"/>
      <c r="E94" s="22" t="s">
        <v>123</v>
      </c>
      <c r="F94" s="23" t="s">
        <v>123</v>
      </c>
      <c r="G94" s="58"/>
    </row>
    <row r="95" spans="1:7" x14ac:dyDescent="0.25">
      <c r="A95" s="61" t="s">
        <v>165</v>
      </c>
      <c r="B95" s="40"/>
      <c r="C95" s="40"/>
      <c r="D95" s="41"/>
      <c r="E95" s="14">
        <v>31763.95</v>
      </c>
      <c r="F95" s="15">
        <v>0.96430000000000005</v>
      </c>
      <c r="G95" s="60"/>
    </row>
    <row r="96" spans="1:7" x14ac:dyDescent="0.25">
      <c r="A96" s="57"/>
      <c r="B96" s="17"/>
      <c r="C96" s="17"/>
      <c r="D96" s="6"/>
      <c r="E96" s="7"/>
      <c r="F96" s="8"/>
      <c r="G96" s="58"/>
    </row>
    <row r="97" spans="1:7" x14ac:dyDescent="0.25">
      <c r="A97" s="57"/>
      <c r="B97" s="17"/>
      <c r="C97" s="17"/>
      <c r="D97" s="6"/>
      <c r="E97" s="7"/>
      <c r="F97" s="8"/>
      <c r="G97" s="58"/>
    </row>
    <row r="98" spans="1:7" x14ac:dyDescent="0.25">
      <c r="A98" s="59" t="s">
        <v>854</v>
      </c>
      <c r="B98" s="17"/>
      <c r="C98" s="17"/>
      <c r="D98" s="6"/>
      <c r="E98" s="7"/>
      <c r="F98" s="8"/>
      <c r="G98" s="58"/>
    </row>
    <row r="99" spans="1:7" x14ac:dyDescent="0.25">
      <c r="A99" s="57" t="s">
        <v>1753</v>
      </c>
      <c r="B99" s="17" t="s">
        <v>1754</v>
      </c>
      <c r="C99" s="17"/>
      <c r="D99" s="6">
        <v>9642.7780000000002</v>
      </c>
      <c r="E99" s="7">
        <v>300.7</v>
      </c>
      <c r="F99" s="8">
        <v>9.1000000000000004E-3</v>
      </c>
      <c r="G99" s="58"/>
    </row>
    <row r="100" spans="1:7" x14ac:dyDescent="0.25">
      <c r="A100" s="57"/>
      <c r="B100" s="17"/>
      <c r="C100" s="17"/>
      <c r="D100" s="6"/>
      <c r="E100" s="7"/>
      <c r="F100" s="8"/>
      <c r="G100" s="58"/>
    </row>
    <row r="101" spans="1:7" x14ac:dyDescent="0.25">
      <c r="A101" s="61" t="s">
        <v>165</v>
      </c>
      <c r="B101" s="40"/>
      <c r="C101" s="40"/>
      <c r="D101" s="41"/>
      <c r="E101" s="20">
        <v>300.7</v>
      </c>
      <c r="F101" s="21">
        <v>9.1000000000000004E-3</v>
      </c>
      <c r="G101" s="60"/>
    </row>
    <row r="102" spans="1:7" x14ac:dyDescent="0.25">
      <c r="A102" s="57"/>
      <c r="B102" s="17"/>
      <c r="C102" s="17"/>
      <c r="D102" s="6"/>
      <c r="E102" s="7"/>
      <c r="F102" s="8"/>
      <c r="G102" s="58"/>
    </row>
    <row r="103" spans="1:7" x14ac:dyDescent="0.25">
      <c r="A103" s="59" t="s">
        <v>169</v>
      </c>
      <c r="B103" s="17"/>
      <c r="C103" s="17"/>
      <c r="D103" s="6"/>
      <c r="E103" s="7"/>
      <c r="F103" s="8"/>
      <c r="G103" s="58"/>
    </row>
    <row r="104" spans="1:7" x14ac:dyDescent="0.25">
      <c r="A104" s="57" t="s">
        <v>170</v>
      </c>
      <c r="B104" s="17"/>
      <c r="C104" s="17"/>
      <c r="D104" s="6"/>
      <c r="E104" s="7">
        <v>993.05</v>
      </c>
      <c r="F104" s="8">
        <v>3.0099999999999998E-2</v>
      </c>
      <c r="G104" s="58">
        <v>7.0182999999999995E-2</v>
      </c>
    </row>
    <row r="105" spans="1:7" x14ac:dyDescent="0.25">
      <c r="A105" s="59" t="s">
        <v>129</v>
      </c>
      <c r="B105" s="18"/>
      <c r="C105" s="18"/>
      <c r="D105" s="9"/>
      <c r="E105" s="20">
        <v>993.05</v>
      </c>
      <c r="F105" s="21">
        <v>3.0099999999999998E-2</v>
      </c>
      <c r="G105" s="60"/>
    </row>
    <row r="106" spans="1:7" x14ac:dyDescent="0.25">
      <c r="A106" s="57"/>
      <c r="B106" s="17"/>
      <c r="C106" s="17"/>
      <c r="D106" s="6"/>
      <c r="E106" s="7"/>
      <c r="F106" s="8"/>
      <c r="G106" s="58"/>
    </row>
    <row r="107" spans="1:7" x14ac:dyDescent="0.25">
      <c r="A107" s="61" t="s">
        <v>165</v>
      </c>
      <c r="B107" s="40"/>
      <c r="C107" s="40"/>
      <c r="D107" s="41"/>
      <c r="E107" s="20">
        <v>993.05</v>
      </c>
      <c r="F107" s="21">
        <v>3.0099999999999998E-2</v>
      </c>
      <c r="G107" s="60"/>
    </row>
    <row r="108" spans="1:7" x14ac:dyDescent="0.25">
      <c r="A108" s="57" t="s">
        <v>171</v>
      </c>
      <c r="B108" s="17"/>
      <c r="C108" s="17"/>
      <c r="D108" s="6"/>
      <c r="E108" s="7">
        <v>0.76377969999999995</v>
      </c>
      <c r="F108" s="45" t="s">
        <v>172</v>
      </c>
      <c r="G108" s="58"/>
    </row>
    <row r="109" spans="1:7" x14ac:dyDescent="0.25">
      <c r="A109" s="57" t="s">
        <v>173</v>
      </c>
      <c r="B109" s="17"/>
      <c r="C109" s="17"/>
      <c r="D109" s="6"/>
      <c r="E109" s="11">
        <v>-110.4337797</v>
      </c>
      <c r="F109" s="12">
        <v>-3.5230000000000001E-3</v>
      </c>
      <c r="G109" s="58">
        <v>7.0182999999999995E-2</v>
      </c>
    </row>
    <row r="110" spans="1:7" x14ac:dyDescent="0.25">
      <c r="A110" s="62" t="s">
        <v>174</v>
      </c>
      <c r="B110" s="19"/>
      <c r="C110" s="19"/>
      <c r="D110" s="13"/>
      <c r="E110" s="14">
        <v>32948.03</v>
      </c>
      <c r="F110" s="15">
        <v>1</v>
      </c>
      <c r="G110" s="63"/>
    </row>
    <row r="111" spans="1:7" x14ac:dyDescent="0.25">
      <c r="A111" s="48"/>
      <c r="G111" s="49"/>
    </row>
    <row r="112" spans="1:7" x14ac:dyDescent="0.25">
      <c r="A112" s="46" t="s">
        <v>177</v>
      </c>
      <c r="G112" s="49"/>
    </row>
    <row r="113" spans="1:7" x14ac:dyDescent="0.25">
      <c r="A113" s="48"/>
      <c r="G113" s="49"/>
    </row>
    <row r="114" spans="1:7" x14ac:dyDescent="0.25">
      <c r="A114" s="46" t="s">
        <v>187</v>
      </c>
      <c r="G114" s="49"/>
    </row>
    <row r="115" spans="1:7" x14ac:dyDescent="0.25">
      <c r="A115" s="65" t="s">
        <v>188</v>
      </c>
      <c r="B115" s="66" t="s">
        <v>123</v>
      </c>
      <c r="G115" s="49"/>
    </row>
    <row r="116" spans="1:7" x14ac:dyDescent="0.25">
      <c r="A116" s="48" t="s">
        <v>189</v>
      </c>
      <c r="G116" s="49"/>
    </row>
    <row r="117" spans="1:7" x14ac:dyDescent="0.25">
      <c r="A117" s="48" t="s">
        <v>190</v>
      </c>
      <c r="B117" s="66" t="s">
        <v>191</v>
      </c>
      <c r="C117" s="66" t="s">
        <v>191</v>
      </c>
      <c r="G117" s="49"/>
    </row>
    <row r="118" spans="1:7" x14ac:dyDescent="0.25">
      <c r="A118" s="48"/>
      <c r="B118" s="28">
        <v>45198</v>
      </c>
      <c r="C118" s="28">
        <v>45382</v>
      </c>
      <c r="G118" s="49"/>
    </row>
    <row r="119" spans="1:7" x14ac:dyDescent="0.25">
      <c r="A119" s="48" t="s">
        <v>195</v>
      </c>
      <c r="B119">
        <v>93.12</v>
      </c>
      <c r="C119">
        <v>109.65</v>
      </c>
      <c r="E119" s="2"/>
      <c r="G119" s="68"/>
    </row>
    <row r="120" spans="1:7" x14ac:dyDescent="0.25">
      <c r="A120" s="48" t="s">
        <v>196</v>
      </c>
      <c r="B120">
        <v>31.67</v>
      </c>
      <c r="C120">
        <v>37.08</v>
      </c>
      <c r="E120" s="2"/>
      <c r="G120" s="68"/>
    </row>
    <row r="121" spans="1:7" x14ac:dyDescent="0.25">
      <c r="A121" s="48" t="s">
        <v>669</v>
      </c>
      <c r="B121">
        <v>81.11</v>
      </c>
      <c r="C121" s="87">
        <v>94.7</v>
      </c>
      <c r="E121" s="2"/>
      <c r="G121" s="68"/>
    </row>
    <row r="122" spans="1:7" x14ac:dyDescent="0.25">
      <c r="A122" s="48" t="s">
        <v>670</v>
      </c>
      <c r="B122">
        <v>21.89</v>
      </c>
      <c r="C122">
        <v>25.35</v>
      </c>
      <c r="E122" s="2"/>
      <c r="G122" s="68"/>
    </row>
    <row r="123" spans="1:7" x14ac:dyDescent="0.25">
      <c r="A123" s="48"/>
      <c r="E123" s="2"/>
      <c r="G123" s="68"/>
    </row>
    <row r="124" spans="1:7" x14ac:dyDescent="0.25">
      <c r="A124" s="47" t="s">
        <v>205</v>
      </c>
      <c r="E124" s="2"/>
      <c r="G124" s="68"/>
    </row>
    <row r="125" spans="1:7" x14ac:dyDescent="0.25">
      <c r="A125" s="48"/>
      <c r="E125" s="2"/>
      <c r="G125" s="68"/>
    </row>
    <row r="126" spans="1:7" x14ac:dyDescent="0.25">
      <c r="A126" s="48" t="s">
        <v>207</v>
      </c>
      <c r="B126" s="66"/>
      <c r="G126" s="49"/>
    </row>
    <row r="127" spans="1:7" x14ac:dyDescent="0.25">
      <c r="A127" s="48"/>
      <c r="B127" s="66"/>
      <c r="G127" s="49"/>
    </row>
    <row r="128" spans="1:7" x14ac:dyDescent="0.25">
      <c r="A128" s="74" t="s">
        <v>674</v>
      </c>
      <c r="B128" s="74" t="s">
        <v>675</v>
      </c>
      <c r="C128" s="77" t="s">
        <v>676</v>
      </c>
      <c r="D128" s="77" t="s">
        <v>677</v>
      </c>
      <c r="G128" s="49"/>
    </row>
    <row r="129" spans="1:7" x14ac:dyDescent="0.25">
      <c r="A129" s="74" t="s">
        <v>1877</v>
      </c>
      <c r="B129" s="74"/>
      <c r="C129" s="74">
        <v>0.2</v>
      </c>
      <c r="D129" s="74">
        <v>0.2</v>
      </c>
      <c r="G129" s="49"/>
    </row>
    <row r="130" spans="1:7" x14ac:dyDescent="0.25">
      <c r="A130" s="74" t="s">
        <v>683</v>
      </c>
      <c r="B130" s="74"/>
      <c r="C130" s="74">
        <v>0.2</v>
      </c>
      <c r="D130" s="74">
        <v>0.2</v>
      </c>
      <c r="G130" s="49"/>
    </row>
    <row r="131" spans="1:7" x14ac:dyDescent="0.25">
      <c r="A131" s="48"/>
      <c r="B131" s="66"/>
      <c r="G131" s="49"/>
    </row>
    <row r="132" spans="1:7" x14ac:dyDescent="0.25">
      <c r="A132" s="48" t="s">
        <v>208</v>
      </c>
      <c r="B132" s="66" t="s">
        <v>123</v>
      </c>
      <c r="G132" s="49"/>
    </row>
    <row r="133" spans="1:7" ht="16.5" customHeight="1" x14ac:dyDescent="0.25">
      <c r="A133" s="65" t="s">
        <v>209</v>
      </c>
      <c r="B133" s="66" t="s">
        <v>123</v>
      </c>
      <c r="G133" s="49"/>
    </row>
    <row r="134" spans="1:7" ht="18.600000000000001" customHeight="1" x14ac:dyDescent="0.25">
      <c r="A134" s="65" t="s">
        <v>210</v>
      </c>
      <c r="B134" s="66" t="s">
        <v>123</v>
      </c>
      <c r="G134" s="49"/>
    </row>
    <row r="135" spans="1:7" x14ac:dyDescent="0.25">
      <c r="A135" s="48" t="s">
        <v>1756</v>
      </c>
      <c r="B135" s="69">
        <v>0.30276700000000001</v>
      </c>
      <c r="G135" s="49"/>
    </row>
    <row r="136" spans="1:7" ht="30" customHeight="1" x14ac:dyDescent="0.25">
      <c r="A136" s="65" t="s">
        <v>212</v>
      </c>
      <c r="B136" s="66" t="s">
        <v>123</v>
      </c>
      <c r="G136" s="49"/>
    </row>
    <row r="137" spans="1:7" ht="30" customHeight="1" x14ac:dyDescent="0.25">
      <c r="A137" s="65" t="s">
        <v>213</v>
      </c>
      <c r="B137" s="66" t="s">
        <v>123</v>
      </c>
      <c r="G137" s="49"/>
    </row>
    <row r="138" spans="1:7" ht="30" customHeight="1" x14ac:dyDescent="0.25">
      <c r="A138" s="65" t="s">
        <v>214</v>
      </c>
      <c r="B138" s="66" t="s">
        <v>123</v>
      </c>
      <c r="G138" s="49"/>
    </row>
    <row r="139" spans="1:7" x14ac:dyDescent="0.25">
      <c r="A139" s="48" t="s">
        <v>215</v>
      </c>
      <c r="B139" s="66" t="s">
        <v>123</v>
      </c>
      <c r="G139" s="49"/>
    </row>
    <row r="140" spans="1:7" x14ac:dyDescent="0.25">
      <c r="A140" s="48" t="s">
        <v>216</v>
      </c>
      <c r="B140" s="66" t="s">
        <v>123</v>
      </c>
      <c r="G140" s="49"/>
    </row>
    <row r="141" spans="1:7" ht="15.75" customHeight="1" thickBot="1" x14ac:dyDescent="0.3">
      <c r="A141" s="70"/>
      <c r="B141" s="71"/>
      <c r="C141" s="71"/>
      <c r="D141" s="71"/>
      <c r="E141" s="71"/>
      <c r="F141" s="71"/>
      <c r="G141" s="72"/>
    </row>
    <row r="143" spans="1:7" ht="69.95" customHeight="1" x14ac:dyDescent="0.25">
      <c r="A143" s="137" t="s">
        <v>217</v>
      </c>
      <c r="B143" s="137" t="s">
        <v>218</v>
      </c>
      <c r="C143" s="137" t="s">
        <v>5</v>
      </c>
      <c r="D143" s="137" t="s">
        <v>6</v>
      </c>
    </row>
    <row r="144" spans="1:7" ht="69.95" customHeight="1" x14ac:dyDescent="0.25">
      <c r="A144" s="137" t="s">
        <v>1930</v>
      </c>
      <c r="B144" s="137"/>
      <c r="C144" s="137" t="s">
        <v>55</v>
      </c>
      <c r="D144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H127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8.7109375" bestFit="1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1931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1932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9" t="s">
        <v>122</v>
      </c>
      <c r="B8" s="17"/>
      <c r="C8" s="17"/>
      <c r="D8" s="6"/>
      <c r="E8" s="7"/>
      <c r="F8" s="8"/>
      <c r="G8" s="58"/>
    </row>
    <row r="9" spans="1:8" x14ac:dyDescent="0.25">
      <c r="A9" s="59" t="s">
        <v>1174</v>
      </c>
      <c r="B9" s="17"/>
      <c r="C9" s="17"/>
      <c r="D9" s="6"/>
      <c r="E9" s="7"/>
      <c r="F9" s="8"/>
      <c r="G9" s="58"/>
    </row>
    <row r="10" spans="1:8" x14ac:dyDescent="0.25">
      <c r="A10" s="57" t="s">
        <v>1440</v>
      </c>
      <c r="B10" s="17" t="s">
        <v>1441</v>
      </c>
      <c r="C10" s="17" t="s">
        <v>1177</v>
      </c>
      <c r="D10" s="6">
        <v>920644</v>
      </c>
      <c r="E10" s="7">
        <v>10065.4</v>
      </c>
      <c r="F10" s="8">
        <v>3.5299999999999998E-2</v>
      </c>
      <c r="G10" s="58"/>
    </row>
    <row r="11" spans="1:8" x14ac:dyDescent="0.25">
      <c r="A11" s="57" t="s">
        <v>1231</v>
      </c>
      <c r="B11" s="17" t="s">
        <v>1232</v>
      </c>
      <c r="C11" s="17" t="s">
        <v>1233</v>
      </c>
      <c r="D11" s="6">
        <v>228117</v>
      </c>
      <c r="E11" s="7">
        <v>8586.1</v>
      </c>
      <c r="F11" s="8">
        <v>3.0099999999999998E-2</v>
      </c>
      <c r="G11" s="58"/>
    </row>
    <row r="12" spans="1:8" x14ac:dyDescent="0.25">
      <c r="A12" s="57" t="s">
        <v>1175</v>
      </c>
      <c r="B12" s="17" t="s">
        <v>1176</v>
      </c>
      <c r="C12" s="17" t="s">
        <v>1177</v>
      </c>
      <c r="D12" s="6">
        <v>578913</v>
      </c>
      <c r="E12" s="7">
        <v>8382.08</v>
      </c>
      <c r="F12" s="8">
        <v>2.9399999999999999E-2</v>
      </c>
      <c r="G12" s="58"/>
    </row>
    <row r="13" spans="1:8" x14ac:dyDescent="0.25">
      <c r="A13" s="57" t="s">
        <v>1206</v>
      </c>
      <c r="B13" s="17" t="s">
        <v>1207</v>
      </c>
      <c r="C13" s="17" t="s">
        <v>1177</v>
      </c>
      <c r="D13" s="6">
        <v>900747</v>
      </c>
      <c r="E13" s="7">
        <v>6776.77</v>
      </c>
      <c r="F13" s="8">
        <v>2.3800000000000002E-2</v>
      </c>
      <c r="G13" s="58"/>
    </row>
    <row r="14" spans="1:8" x14ac:dyDescent="0.25">
      <c r="A14" s="57" t="s">
        <v>1460</v>
      </c>
      <c r="B14" s="17" t="s">
        <v>1461</v>
      </c>
      <c r="C14" s="17" t="s">
        <v>1225</v>
      </c>
      <c r="D14" s="6">
        <v>157926</v>
      </c>
      <c r="E14" s="7">
        <v>6292.64</v>
      </c>
      <c r="F14" s="8">
        <v>2.2100000000000002E-2</v>
      </c>
      <c r="G14" s="58"/>
    </row>
    <row r="15" spans="1:8" x14ac:dyDescent="0.25">
      <c r="A15" s="57" t="s">
        <v>1178</v>
      </c>
      <c r="B15" s="17" t="s">
        <v>1179</v>
      </c>
      <c r="C15" s="17" t="s">
        <v>1180</v>
      </c>
      <c r="D15" s="6">
        <v>210478</v>
      </c>
      <c r="E15" s="7">
        <v>6254.77</v>
      </c>
      <c r="F15" s="8">
        <v>2.1999999999999999E-2</v>
      </c>
      <c r="G15" s="58"/>
    </row>
    <row r="16" spans="1:8" x14ac:dyDescent="0.25">
      <c r="A16" s="57" t="s">
        <v>1434</v>
      </c>
      <c r="B16" s="17" t="s">
        <v>1435</v>
      </c>
      <c r="C16" s="17" t="s">
        <v>1225</v>
      </c>
      <c r="D16" s="6">
        <v>800000</v>
      </c>
      <c r="E16" s="7">
        <v>5936</v>
      </c>
      <c r="F16" s="8">
        <v>2.0799999999999999E-2</v>
      </c>
      <c r="G16" s="58"/>
    </row>
    <row r="17" spans="1:7" x14ac:dyDescent="0.25">
      <c r="A17" s="57" t="s">
        <v>1297</v>
      </c>
      <c r="B17" s="17" t="s">
        <v>1298</v>
      </c>
      <c r="C17" s="17" t="s">
        <v>1299</v>
      </c>
      <c r="D17" s="6">
        <v>76729</v>
      </c>
      <c r="E17" s="7">
        <v>5738.75</v>
      </c>
      <c r="F17" s="8">
        <v>2.01E-2</v>
      </c>
      <c r="G17" s="58"/>
    </row>
    <row r="18" spans="1:7" x14ac:dyDescent="0.25">
      <c r="A18" s="57" t="s">
        <v>1252</v>
      </c>
      <c r="B18" s="17" t="s">
        <v>1253</v>
      </c>
      <c r="C18" s="17" t="s">
        <v>1254</v>
      </c>
      <c r="D18" s="6">
        <v>4892344</v>
      </c>
      <c r="E18" s="7">
        <v>5728.93</v>
      </c>
      <c r="F18" s="8">
        <v>2.01E-2</v>
      </c>
      <c r="G18" s="58"/>
    </row>
    <row r="19" spans="1:7" x14ac:dyDescent="0.25">
      <c r="A19" s="57" t="s">
        <v>1215</v>
      </c>
      <c r="B19" s="17" t="s">
        <v>1216</v>
      </c>
      <c r="C19" s="17" t="s">
        <v>1177</v>
      </c>
      <c r="D19" s="6">
        <v>3623665</v>
      </c>
      <c r="E19" s="7">
        <v>5442.74</v>
      </c>
      <c r="F19" s="8">
        <v>1.9099999999999999E-2</v>
      </c>
      <c r="G19" s="58"/>
    </row>
    <row r="20" spans="1:7" x14ac:dyDescent="0.25">
      <c r="A20" s="57" t="s">
        <v>1258</v>
      </c>
      <c r="B20" s="17" t="s">
        <v>1259</v>
      </c>
      <c r="C20" s="17" t="s">
        <v>1260</v>
      </c>
      <c r="D20" s="6">
        <v>1216675</v>
      </c>
      <c r="E20" s="7">
        <v>5211.63</v>
      </c>
      <c r="F20" s="8">
        <v>1.83E-2</v>
      </c>
      <c r="G20" s="58"/>
    </row>
    <row r="21" spans="1:7" x14ac:dyDescent="0.25">
      <c r="A21" s="57" t="s">
        <v>1184</v>
      </c>
      <c r="B21" s="17" t="s">
        <v>1185</v>
      </c>
      <c r="C21" s="17" t="s">
        <v>1186</v>
      </c>
      <c r="D21" s="6">
        <v>1194293</v>
      </c>
      <c r="E21" s="7">
        <v>5184.43</v>
      </c>
      <c r="F21" s="8">
        <v>1.8200000000000001E-2</v>
      </c>
      <c r="G21" s="58"/>
    </row>
    <row r="22" spans="1:7" x14ac:dyDescent="0.25">
      <c r="A22" s="57" t="s">
        <v>1452</v>
      </c>
      <c r="B22" s="17" t="s">
        <v>1453</v>
      </c>
      <c r="C22" s="17" t="s">
        <v>1302</v>
      </c>
      <c r="D22" s="6">
        <v>129592</v>
      </c>
      <c r="E22" s="7">
        <v>5116.29</v>
      </c>
      <c r="F22" s="8">
        <v>1.7999999999999999E-2</v>
      </c>
      <c r="G22" s="58"/>
    </row>
    <row r="23" spans="1:7" x14ac:dyDescent="0.25">
      <c r="A23" s="57" t="s">
        <v>1764</v>
      </c>
      <c r="B23" s="17" t="s">
        <v>1765</v>
      </c>
      <c r="C23" s="17" t="s">
        <v>1302</v>
      </c>
      <c r="D23" s="6">
        <v>2655874</v>
      </c>
      <c r="E23" s="7">
        <v>4836.3500000000004</v>
      </c>
      <c r="F23" s="8">
        <v>1.7000000000000001E-2</v>
      </c>
      <c r="G23" s="58"/>
    </row>
    <row r="24" spans="1:7" x14ac:dyDescent="0.25">
      <c r="A24" s="57" t="s">
        <v>1933</v>
      </c>
      <c r="B24" s="17" t="s">
        <v>1934</v>
      </c>
      <c r="C24" s="17" t="s">
        <v>1248</v>
      </c>
      <c r="D24" s="6">
        <v>11923112</v>
      </c>
      <c r="E24" s="7">
        <v>4816.9399999999996</v>
      </c>
      <c r="F24" s="8">
        <v>1.6899999999999998E-2</v>
      </c>
      <c r="G24" s="58"/>
    </row>
    <row r="25" spans="1:7" x14ac:dyDescent="0.25">
      <c r="A25" s="57" t="s">
        <v>1770</v>
      </c>
      <c r="B25" s="17" t="s">
        <v>1771</v>
      </c>
      <c r="C25" s="17" t="s">
        <v>1296</v>
      </c>
      <c r="D25" s="6">
        <v>565710</v>
      </c>
      <c r="E25" s="7">
        <v>4638.26</v>
      </c>
      <c r="F25" s="8">
        <v>1.6299999999999999E-2</v>
      </c>
      <c r="G25" s="58"/>
    </row>
    <row r="26" spans="1:7" x14ac:dyDescent="0.25">
      <c r="A26" s="57" t="s">
        <v>1281</v>
      </c>
      <c r="B26" s="17" t="s">
        <v>1282</v>
      </c>
      <c r="C26" s="17" t="s">
        <v>1202</v>
      </c>
      <c r="D26" s="6">
        <v>2274040</v>
      </c>
      <c r="E26" s="7">
        <v>4582.1899999999996</v>
      </c>
      <c r="F26" s="8">
        <v>1.61E-2</v>
      </c>
      <c r="G26" s="58"/>
    </row>
    <row r="27" spans="1:7" x14ac:dyDescent="0.25">
      <c r="A27" s="57" t="s">
        <v>1778</v>
      </c>
      <c r="B27" s="17" t="s">
        <v>1779</v>
      </c>
      <c r="C27" s="17" t="s">
        <v>1177</v>
      </c>
      <c r="D27" s="6">
        <v>868132</v>
      </c>
      <c r="E27" s="7">
        <v>4520.3599999999997</v>
      </c>
      <c r="F27" s="8">
        <v>1.5900000000000001E-2</v>
      </c>
      <c r="G27" s="58"/>
    </row>
    <row r="28" spans="1:7" x14ac:dyDescent="0.25">
      <c r="A28" s="57" t="s">
        <v>1516</v>
      </c>
      <c r="B28" s="17" t="s">
        <v>1517</v>
      </c>
      <c r="C28" s="17" t="s">
        <v>1205</v>
      </c>
      <c r="D28" s="6">
        <v>524168</v>
      </c>
      <c r="E28" s="7">
        <v>4450.97</v>
      </c>
      <c r="F28" s="8">
        <v>1.5599999999999999E-2</v>
      </c>
      <c r="G28" s="58"/>
    </row>
    <row r="29" spans="1:7" x14ac:dyDescent="0.25">
      <c r="A29" s="57" t="s">
        <v>1495</v>
      </c>
      <c r="B29" s="17" t="s">
        <v>1496</v>
      </c>
      <c r="C29" s="17" t="s">
        <v>1257</v>
      </c>
      <c r="D29" s="6">
        <v>269488</v>
      </c>
      <c r="E29" s="7">
        <v>4367.1899999999996</v>
      </c>
      <c r="F29" s="8">
        <v>1.5299999999999999E-2</v>
      </c>
      <c r="G29" s="58"/>
    </row>
    <row r="30" spans="1:7" x14ac:dyDescent="0.25">
      <c r="A30" s="57" t="s">
        <v>1283</v>
      </c>
      <c r="B30" s="17" t="s">
        <v>1284</v>
      </c>
      <c r="C30" s="17" t="s">
        <v>1285</v>
      </c>
      <c r="D30" s="6">
        <v>143278</v>
      </c>
      <c r="E30" s="7">
        <v>4307.29</v>
      </c>
      <c r="F30" s="8">
        <v>1.5100000000000001E-2</v>
      </c>
      <c r="G30" s="58"/>
    </row>
    <row r="31" spans="1:7" x14ac:dyDescent="0.25">
      <c r="A31" s="57" t="s">
        <v>1394</v>
      </c>
      <c r="B31" s="17" t="s">
        <v>1395</v>
      </c>
      <c r="C31" s="17" t="s">
        <v>1305</v>
      </c>
      <c r="D31" s="6">
        <v>432487</v>
      </c>
      <c r="E31" s="7">
        <v>4293.7299999999996</v>
      </c>
      <c r="F31" s="8">
        <v>1.5100000000000001E-2</v>
      </c>
      <c r="G31" s="58"/>
    </row>
    <row r="32" spans="1:7" x14ac:dyDescent="0.25">
      <c r="A32" s="57" t="s">
        <v>1193</v>
      </c>
      <c r="B32" s="17" t="s">
        <v>1194</v>
      </c>
      <c r="C32" s="17" t="s">
        <v>1177</v>
      </c>
      <c r="D32" s="6">
        <v>1574966</v>
      </c>
      <c r="E32" s="7">
        <v>4158.7</v>
      </c>
      <c r="F32" s="8">
        <v>1.46E-2</v>
      </c>
      <c r="G32" s="58"/>
    </row>
    <row r="33" spans="1:7" x14ac:dyDescent="0.25">
      <c r="A33" s="57" t="s">
        <v>1493</v>
      </c>
      <c r="B33" s="17" t="s">
        <v>1494</v>
      </c>
      <c r="C33" s="17" t="s">
        <v>1199</v>
      </c>
      <c r="D33" s="6">
        <v>530924</v>
      </c>
      <c r="E33" s="7">
        <v>3997.59</v>
      </c>
      <c r="F33" s="8">
        <v>1.4E-2</v>
      </c>
      <c r="G33" s="58"/>
    </row>
    <row r="34" spans="1:7" x14ac:dyDescent="0.25">
      <c r="A34" s="57" t="s">
        <v>1369</v>
      </c>
      <c r="B34" s="17" t="s">
        <v>1370</v>
      </c>
      <c r="C34" s="17" t="s">
        <v>1248</v>
      </c>
      <c r="D34" s="6">
        <v>61270</v>
      </c>
      <c r="E34" s="7">
        <v>3897.29</v>
      </c>
      <c r="F34" s="8">
        <v>1.37E-2</v>
      </c>
      <c r="G34" s="58"/>
    </row>
    <row r="35" spans="1:7" x14ac:dyDescent="0.25">
      <c r="A35" s="57" t="s">
        <v>1226</v>
      </c>
      <c r="B35" s="17" t="s">
        <v>1227</v>
      </c>
      <c r="C35" s="17" t="s">
        <v>1210</v>
      </c>
      <c r="D35" s="6">
        <v>315632</v>
      </c>
      <c r="E35" s="7">
        <v>3877.85</v>
      </c>
      <c r="F35" s="8">
        <v>1.3599999999999999E-2</v>
      </c>
      <c r="G35" s="58"/>
    </row>
    <row r="36" spans="1:7" x14ac:dyDescent="0.25">
      <c r="A36" s="57" t="s">
        <v>1337</v>
      </c>
      <c r="B36" s="17" t="s">
        <v>1338</v>
      </c>
      <c r="C36" s="17" t="s">
        <v>1199</v>
      </c>
      <c r="D36" s="6">
        <v>331865</v>
      </c>
      <c r="E36" s="7">
        <v>3838.35</v>
      </c>
      <c r="F36" s="8">
        <v>1.35E-2</v>
      </c>
      <c r="G36" s="58"/>
    </row>
    <row r="37" spans="1:7" x14ac:dyDescent="0.25">
      <c r="A37" s="57" t="s">
        <v>1935</v>
      </c>
      <c r="B37" s="17" t="s">
        <v>1936</v>
      </c>
      <c r="C37" s="17" t="s">
        <v>1254</v>
      </c>
      <c r="D37" s="6">
        <v>542402</v>
      </c>
      <c r="E37" s="7">
        <v>3829.09</v>
      </c>
      <c r="F37" s="8">
        <v>1.34E-2</v>
      </c>
      <c r="G37" s="58"/>
    </row>
    <row r="38" spans="1:7" x14ac:dyDescent="0.25">
      <c r="A38" s="57" t="s">
        <v>1466</v>
      </c>
      <c r="B38" s="17" t="s">
        <v>1467</v>
      </c>
      <c r="C38" s="17" t="s">
        <v>1238</v>
      </c>
      <c r="D38" s="6">
        <v>843799</v>
      </c>
      <c r="E38" s="7">
        <v>3787.39</v>
      </c>
      <c r="F38" s="8">
        <v>1.3299999999999999E-2</v>
      </c>
      <c r="G38" s="58"/>
    </row>
    <row r="39" spans="1:7" x14ac:dyDescent="0.25">
      <c r="A39" s="57" t="s">
        <v>1774</v>
      </c>
      <c r="B39" s="17" t="s">
        <v>1775</v>
      </c>
      <c r="C39" s="17" t="s">
        <v>1254</v>
      </c>
      <c r="D39" s="6">
        <v>531885</v>
      </c>
      <c r="E39" s="7">
        <v>3642.08</v>
      </c>
      <c r="F39" s="8">
        <v>1.2800000000000001E-2</v>
      </c>
      <c r="G39" s="58"/>
    </row>
    <row r="40" spans="1:7" x14ac:dyDescent="0.25">
      <c r="A40" s="57" t="s">
        <v>1864</v>
      </c>
      <c r="B40" s="17" t="s">
        <v>1865</v>
      </c>
      <c r="C40" s="17" t="s">
        <v>1285</v>
      </c>
      <c r="D40" s="6">
        <v>241666</v>
      </c>
      <c r="E40" s="7">
        <v>3615.2</v>
      </c>
      <c r="F40" s="8">
        <v>1.2699999999999999E-2</v>
      </c>
      <c r="G40" s="58"/>
    </row>
    <row r="41" spans="1:7" x14ac:dyDescent="0.25">
      <c r="A41" s="57" t="s">
        <v>1223</v>
      </c>
      <c r="B41" s="17" t="s">
        <v>1224</v>
      </c>
      <c r="C41" s="17" t="s">
        <v>1225</v>
      </c>
      <c r="D41" s="6">
        <v>65234</v>
      </c>
      <c r="E41" s="7">
        <v>3589.47</v>
      </c>
      <c r="F41" s="8">
        <v>1.26E-2</v>
      </c>
      <c r="G41" s="58"/>
    </row>
    <row r="42" spans="1:7" x14ac:dyDescent="0.25">
      <c r="A42" s="57" t="s">
        <v>1312</v>
      </c>
      <c r="B42" s="17" t="s">
        <v>1313</v>
      </c>
      <c r="C42" s="17" t="s">
        <v>1299</v>
      </c>
      <c r="D42" s="6">
        <v>323199</v>
      </c>
      <c r="E42" s="7">
        <v>3566.66</v>
      </c>
      <c r="F42" s="8">
        <v>1.2500000000000001E-2</v>
      </c>
      <c r="G42" s="58"/>
    </row>
    <row r="43" spans="1:7" x14ac:dyDescent="0.25">
      <c r="A43" s="57" t="s">
        <v>1786</v>
      </c>
      <c r="B43" s="17" t="s">
        <v>1787</v>
      </c>
      <c r="C43" s="17" t="s">
        <v>1393</v>
      </c>
      <c r="D43" s="6">
        <v>121873</v>
      </c>
      <c r="E43" s="7">
        <v>3391.48</v>
      </c>
      <c r="F43" s="8">
        <v>1.1900000000000001E-2</v>
      </c>
      <c r="G43" s="58"/>
    </row>
    <row r="44" spans="1:7" x14ac:dyDescent="0.25">
      <c r="A44" s="57" t="s">
        <v>1335</v>
      </c>
      <c r="B44" s="17" t="s">
        <v>1336</v>
      </c>
      <c r="C44" s="17" t="s">
        <v>1225</v>
      </c>
      <c r="D44" s="6">
        <v>270080</v>
      </c>
      <c r="E44" s="7">
        <v>3370.87</v>
      </c>
      <c r="F44" s="8">
        <v>1.18E-2</v>
      </c>
      <c r="G44" s="58"/>
    </row>
    <row r="45" spans="1:7" x14ac:dyDescent="0.25">
      <c r="A45" s="57" t="s">
        <v>1883</v>
      </c>
      <c r="B45" s="17" t="s">
        <v>1884</v>
      </c>
      <c r="C45" s="17" t="s">
        <v>1285</v>
      </c>
      <c r="D45" s="6">
        <v>96674</v>
      </c>
      <c r="E45" s="7">
        <v>3344.73</v>
      </c>
      <c r="F45" s="8">
        <v>1.17E-2</v>
      </c>
      <c r="G45" s="58"/>
    </row>
    <row r="46" spans="1:7" x14ac:dyDescent="0.25">
      <c r="A46" s="57" t="s">
        <v>1381</v>
      </c>
      <c r="B46" s="17" t="s">
        <v>1382</v>
      </c>
      <c r="C46" s="17" t="s">
        <v>1199</v>
      </c>
      <c r="D46" s="6">
        <v>46017</v>
      </c>
      <c r="E46" s="7">
        <v>3334.05</v>
      </c>
      <c r="F46" s="8">
        <v>1.17E-2</v>
      </c>
      <c r="G46" s="58"/>
    </row>
    <row r="47" spans="1:7" x14ac:dyDescent="0.25">
      <c r="A47" s="57" t="s">
        <v>1308</v>
      </c>
      <c r="B47" s="17" t="s">
        <v>1309</v>
      </c>
      <c r="C47" s="17" t="s">
        <v>1280</v>
      </c>
      <c r="D47" s="6">
        <v>34098</v>
      </c>
      <c r="E47" s="7">
        <v>3324.27</v>
      </c>
      <c r="F47" s="8">
        <v>1.17E-2</v>
      </c>
      <c r="G47" s="58"/>
    </row>
    <row r="48" spans="1:7" x14ac:dyDescent="0.25">
      <c r="A48" s="57" t="s">
        <v>1385</v>
      </c>
      <c r="B48" s="17" t="s">
        <v>1386</v>
      </c>
      <c r="C48" s="17" t="s">
        <v>1280</v>
      </c>
      <c r="D48" s="6">
        <v>169350</v>
      </c>
      <c r="E48" s="7">
        <v>3289.03</v>
      </c>
      <c r="F48" s="8">
        <v>1.15E-2</v>
      </c>
      <c r="G48" s="58"/>
    </row>
    <row r="49" spans="1:7" x14ac:dyDescent="0.25">
      <c r="A49" s="57" t="s">
        <v>1436</v>
      </c>
      <c r="B49" s="17" t="s">
        <v>1437</v>
      </c>
      <c r="C49" s="17" t="s">
        <v>1230</v>
      </c>
      <c r="D49" s="6">
        <v>568237</v>
      </c>
      <c r="E49" s="7">
        <v>3183.55</v>
      </c>
      <c r="F49" s="8">
        <v>1.12E-2</v>
      </c>
      <c r="G49" s="58"/>
    </row>
    <row r="50" spans="1:7" x14ac:dyDescent="0.25">
      <c r="A50" s="57" t="s">
        <v>1213</v>
      </c>
      <c r="B50" s="17" t="s">
        <v>1214</v>
      </c>
      <c r="C50" s="17" t="s">
        <v>1199</v>
      </c>
      <c r="D50" s="6">
        <v>810985</v>
      </c>
      <c r="E50" s="7">
        <v>3164.87</v>
      </c>
      <c r="F50" s="8">
        <v>1.11E-2</v>
      </c>
      <c r="G50" s="58"/>
    </row>
    <row r="51" spans="1:7" x14ac:dyDescent="0.25">
      <c r="A51" s="57" t="s">
        <v>1450</v>
      </c>
      <c r="B51" s="17" t="s">
        <v>1451</v>
      </c>
      <c r="C51" s="17" t="s">
        <v>1199</v>
      </c>
      <c r="D51" s="6">
        <v>132973</v>
      </c>
      <c r="E51" s="7">
        <v>3137.9</v>
      </c>
      <c r="F51" s="8">
        <v>1.0999999999999999E-2</v>
      </c>
      <c r="G51" s="58"/>
    </row>
    <row r="52" spans="1:7" x14ac:dyDescent="0.25">
      <c r="A52" s="57" t="s">
        <v>1190</v>
      </c>
      <c r="B52" s="17" t="s">
        <v>1191</v>
      </c>
      <c r="C52" s="17" t="s">
        <v>1192</v>
      </c>
      <c r="D52" s="6">
        <v>934370</v>
      </c>
      <c r="E52" s="7">
        <v>3137.61</v>
      </c>
      <c r="F52" s="8">
        <v>1.0999999999999999E-2</v>
      </c>
      <c r="G52" s="58"/>
    </row>
    <row r="53" spans="1:7" x14ac:dyDescent="0.25">
      <c r="A53" s="57" t="s">
        <v>1762</v>
      </c>
      <c r="B53" s="17" t="s">
        <v>1763</v>
      </c>
      <c r="C53" s="17" t="s">
        <v>1393</v>
      </c>
      <c r="D53" s="6">
        <v>334022</v>
      </c>
      <c r="E53" s="7">
        <v>3124.11</v>
      </c>
      <c r="F53" s="8">
        <v>1.0999999999999999E-2</v>
      </c>
      <c r="G53" s="58"/>
    </row>
    <row r="54" spans="1:7" x14ac:dyDescent="0.25">
      <c r="A54" s="57" t="s">
        <v>1331</v>
      </c>
      <c r="B54" s="17" t="s">
        <v>1332</v>
      </c>
      <c r="C54" s="17" t="s">
        <v>1305</v>
      </c>
      <c r="D54" s="6">
        <v>161053</v>
      </c>
      <c r="E54" s="7">
        <v>3094.39</v>
      </c>
      <c r="F54" s="8">
        <v>1.09E-2</v>
      </c>
      <c r="G54" s="58"/>
    </row>
    <row r="55" spans="1:7" x14ac:dyDescent="0.25">
      <c r="A55" s="57" t="s">
        <v>1768</v>
      </c>
      <c r="B55" s="17" t="s">
        <v>1769</v>
      </c>
      <c r="C55" s="17" t="s">
        <v>1299</v>
      </c>
      <c r="D55" s="6">
        <v>267364</v>
      </c>
      <c r="E55" s="7">
        <v>3087.65</v>
      </c>
      <c r="F55" s="8">
        <v>1.0800000000000001E-2</v>
      </c>
      <c r="G55" s="58"/>
    </row>
    <row r="56" spans="1:7" x14ac:dyDescent="0.25">
      <c r="A56" s="57" t="s">
        <v>1538</v>
      </c>
      <c r="B56" s="17" t="s">
        <v>1539</v>
      </c>
      <c r="C56" s="17" t="s">
        <v>1363</v>
      </c>
      <c r="D56" s="6">
        <v>78321</v>
      </c>
      <c r="E56" s="7">
        <v>3029.1</v>
      </c>
      <c r="F56" s="8">
        <v>1.06E-2</v>
      </c>
      <c r="G56" s="58"/>
    </row>
    <row r="57" spans="1:7" x14ac:dyDescent="0.25">
      <c r="A57" s="57" t="s">
        <v>1303</v>
      </c>
      <c r="B57" s="17" t="s">
        <v>1304</v>
      </c>
      <c r="C57" s="17" t="s">
        <v>1305</v>
      </c>
      <c r="D57" s="6">
        <v>140236</v>
      </c>
      <c r="E57" s="7">
        <v>3017.67</v>
      </c>
      <c r="F57" s="8">
        <v>1.06E-2</v>
      </c>
      <c r="G57" s="58"/>
    </row>
    <row r="58" spans="1:7" x14ac:dyDescent="0.25">
      <c r="A58" s="57" t="s">
        <v>1195</v>
      </c>
      <c r="B58" s="17" t="s">
        <v>1196</v>
      </c>
      <c r="C58" s="17" t="s">
        <v>1177</v>
      </c>
      <c r="D58" s="6">
        <v>193081</v>
      </c>
      <c r="E58" s="7">
        <v>2998.55</v>
      </c>
      <c r="F58" s="8">
        <v>1.0500000000000001E-2</v>
      </c>
      <c r="G58" s="58"/>
    </row>
    <row r="59" spans="1:7" x14ac:dyDescent="0.25">
      <c r="A59" s="57" t="s">
        <v>1524</v>
      </c>
      <c r="B59" s="17" t="s">
        <v>1525</v>
      </c>
      <c r="C59" s="17" t="s">
        <v>1296</v>
      </c>
      <c r="D59" s="6">
        <v>426070</v>
      </c>
      <c r="E59" s="7">
        <v>2993.35</v>
      </c>
      <c r="F59" s="8">
        <v>1.0500000000000001E-2</v>
      </c>
      <c r="G59" s="58"/>
    </row>
    <row r="60" spans="1:7" x14ac:dyDescent="0.25">
      <c r="A60" s="57" t="s">
        <v>1408</v>
      </c>
      <c r="B60" s="17" t="s">
        <v>1409</v>
      </c>
      <c r="C60" s="17" t="s">
        <v>1199</v>
      </c>
      <c r="D60" s="6">
        <v>1042925</v>
      </c>
      <c r="E60" s="7">
        <v>2907.67</v>
      </c>
      <c r="F60" s="8">
        <v>1.0200000000000001E-2</v>
      </c>
      <c r="G60" s="58"/>
    </row>
    <row r="61" spans="1:7" x14ac:dyDescent="0.25">
      <c r="A61" s="57" t="s">
        <v>1442</v>
      </c>
      <c r="B61" s="17" t="s">
        <v>1443</v>
      </c>
      <c r="C61" s="17" t="s">
        <v>1326</v>
      </c>
      <c r="D61" s="6">
        <v>92929</v>
      </c>
      <c r="E61" s="7">
        <v>2894.09</v>
      </c>
      <c r="F61" s="8">
        <v>1.0200000000000001E-2</v>
      </c>
      <c r="G61" s="58"/>
    </row>
    <row r="62" spans="1:7" x14ac:dyDescent="0.25">
      <c r="A62" s="57" t="s">
        <v>1341</v>
      </c>
      <c r="B62" s="17" t="s">
        <v>1342</v>
      </c>
      <c r="C62" s="17" t="s">
        <v>1245</v>
      </c>
      <c r="D62" s="6">
        <v>188169</v>
      </c>
      <c r="E62" s="7">
        <v>2823.01</v>
      </c>
      <c r="F62" s="8">
        <v>9.9000000000000008E-3</v>
      </c>
      <c r="G62" s="58"/>
    </row>
    <row r="63" spans="1:7" x14ac:dyDescent="0.25">
      <c r="A63" s="57" t="s">
        <v>1937</v>
      </c>
      <c r="B63" s="17" t="s">
        <v>1938</v>
      </c>
      <c r="C63" s="17" t="s">
        <v>1296</v>
      </c>
      <c r="D63" s="6">
        <v>653693</v>
      </c>
      <c r="E63" s="7">
        <v>2746.82</v>
      </c>
      <c r="F63" s="8">
        <v>9.5999999999999992E-3</v>
      </c>
      <c r="G63" s="58"/>
    </row>
    <row r="64" spans="1:7" x14ac:dyDescent="0.25">
      <c r="A64" s="57" t="s">
        <v>1314</v>
      </c>
      <c r="B64" s="17" t="s">
        <v>1315</v>
      </c>
      <c r="C64" s="17" t="s">
        <v>1225</v>
      </c>
      <c r="D64" s="6">
        <v>114816</v>
      </c>
      <c r="E64" s="7">
        <v>2741.86</v>
      </c>
      <c r="F64" s="8">
        <v>9.5999999999999992E-3</v>
      </c>
      <c r="G64" s="58"/>
    </row>
    <row r="65" spans="1:7" x14ac:dyDescent="0.25">
      <c r="A65" s="57" t="s">
        <v>1939</v>
      </c>
      <c r="B65" s="17" t="s">
        <v>1940</v>
      </c>
      <c r="C65" s="17" t="s">
        <v>1299</v>
      </c>
      <c r="D65" s="6">
        <v>410411</v>
      </c>
      <c r="E65" s="7">
        <v>2626.84</v>
      </c>
      <c r="F65" s="8">
        <v>9.1999999999999998E-3</v>
      </c>
      <c r="G65" s="58"/>
    </row>
    <row r="66" spans="1:7" x14ac:dyDescent="0.25">
      <c r="A66" s="57" t="s">
        <v>1478</v>
      </c>
      <c r="B66" s="17" t="s">
        <v>1479</v>
      </c>
      <c r="C66" s="17" t="s">
        <v>1225</v>
      </c>
      <c r="D66" s="6">
        <v>52963</v>
      </c>
      <c r="E66" s="7">
        <v>2615.52</v>
      </c>
      <c r="F66" s="8">
        <v>9.1999999999999998E-3</v>
      </c>
      <c r="G66" s="58"/>
    </row>
    <row r="67" spans="1:7" x14ac:dyDescent="0.25">
      <c r="A67" s="57" t="s">
        <v>1424</v>
      </c>
      <c r="B67" s="17" t="s">
        <v>1425</v>
      </c>
      <c r="C67" s="17" t="s">
        <v>1299</v>
      </c>
      <c r="D67" s="6">
        <v>68102</v>
      </c>
      <c r="E67" s="7">
        <v>2589.1</v>
      </c>
      <c r="F67" s="8">
        <v>9.1000000000000004E-3</v>
      </c>
      <c r="G67" s="58"/>
    </row>
    <row r="68" spans="1:7" x14ac:dyDescent="0.25">
      <c r="A68" s="57" t="s">
        <v>1432</v>
      </c>
      <c r="B68" s="17" t="s">
        <v>1433</v>
      </c>
      <c r="C68" s="17" t="s">
        <v>1225</v>
      </c>
      <c r="D68" s="6">
        <v>170167</v>
      </c>
      <c r="E68" s="7">
        <v>2549.19</v>
      </c>
      <c r="F68" s="8">
        <v>8.8999999999999999E-3</v>
      </c>
      <c r="G68" s="58"/>
    </row>
    <row r="69" spans="1:7" x14ac:dyDescent="0.25">
      <c r="A69" s="57" t="s">
        <v>1941</v>
      </c>
      <c r="B69" s="17" t="s">
        <v>1942</v>
      </c>
      <c r="C69" s="17" t="s">
        <v>1285</v>
      </c>
      <c r="D69" s="6">
        <v>132680</v>
      </c>
      <c r="E69" s="7">
        <v>2522.1799999999998</v>
      </c>
      <c r="F69" s="8">
        <v>8.8999999999999999E-3</v>
      </c>
      <c r="G69" s="58"/>
    </row>
    <row r="70" spans="1:7" x14ac:dyDescent="0.25">
      <c r="A70" s="57" t="s">
        <v>1377</v>
      </c>
      <c r="B70" s="17" t="s">
        <v>1378</v>
      </c>
      <c r="C70" s="17" t="s">
        <v>1280</v>
      </c>
      <c r="D70" s="6">
        <v>61595</v>
      </c>
      <c r="E70" s="7">
        <v>2510.6999999999998</v>
      </c>
      <c r="F70" s="8">
        <v>8.8000000000000005E-3</v>
      </c>
      <c r="G70" s="58"/>
    </row>
    <row r="71" spans="1:7" x14ac:dyDescent="0.25">
      <c r="A71" s="57" t="s">
        <v>1881</v>
      </c>
      <c r="B71" s="17" t="s">
        <v>1882</v>
      </c>
      <c r="C71" s="17" t="s">
        <v>1192</v>
      </c>
      <c r="D71" s="6">
        <v>461925</v>
      </c>
      <c r="E71" s="7">
        <v>2443.12</v>
      </c>
      <c r="F71" s="8">
        <v>8.6E-3</v>
      </c>
      <c r="G71" s="58"/>
    </row>
    <row r="72" spans="1:7" x14ac:dyDescent="0.25">
      <c r="A72" s="57" t="s">
        <v>1943</v>
      </c>
      <c r="B72" s="17" t="s">
        <v>1944</v>
      </c>
      <c r="C72" s="17" t="s">
        <v>1257</v>
      </c>
      <c r="D72" s="6">
        <v>190570</v>
      </c>
      <c r="E72" s="7">
        <v>2358.11</v>
      </c>
      <c r="F72" s="8">
        <v>8.3000000000000001E-3</v>
      </c>
      <c r="G72" s="58"/>
    </row>
    <row r="73" spans="1:7" x14ac:dyDescent="0.25">
      <c r="A73" s="57" t="s">
        <v>1945</v>
      </c>
      <c r="B73" s="17" t="s">
        <v>1946</v>
      </c>
      <c r="C73" s="17" t="s">
        <v>1299</v>
      </c>
      <c r="D73" s="6">
        <v>202479</v>
      </c>
      <c r="E73" s="7">
        <v>2336.5100000000002</v>
      </c>
      <c r="F73" s="8">
        <v>8.2000000000000007E-3</v>
      </c>
      <c r="G73" s="58"/>
    </row>
    <row r="74" spans="1:7" x14ac:dyDescent="0.25">
      <c r="A74" s="57" t="s">
        <v>1893</v>
      </c>
      <c r="B74" s="17" t="s">
        <v>1894</v>
      </c>
      <c r="C74" s="17" t="s">
        <v>1299</v>
      </c>
      <c r="D74" s="6">
        <v>62549</v>
      </c>
      <c r="E74" s="7">
        <v>2287.85</v>
      </c>
      <c r="F74" s="8">
        <v>8.0000000000000002E-3</v>
      </c>
      <c r="G74" s="58"/>
    </row>
    <row r="75" spans="1:7" x14ac:dyDescent="0.25">
      <c r="A75" s="57" t="s">
        <v>1895</v>
      </c>
      <c r="B75" s="17" t="s">
        <v>1896</v>
      </c>
      <c r="C75" s="17" t="s">
        <v>1233</v>
      </c>
      <c r="D75" s="6">
        <v>45000</v>
      </c>
      <c r="E75" s="7">
        <v>2254.73</v>
      </c>
      <c r="F75" s="8">
        <v>7.9000000000000008E-3</v>
      </c>
      <c r="G75" s="58"/>
    </row>
    <row r="76" spans="1:7" x14ac:dyDescent="0.25">
      <c r="A76" s="57" t="s">
        <v>1897</v>
      </c>
      <c r="B76" s="17" t="s">
        <v>1898</v>
      </c>
      <c r="C76" s="17" t="s">
        <v>1403</v>
      </c>
      <c r="D76" s="6">
        <v>129702</v>
      </c>
      <c r="E76" s="7">
        <v>2240.9299999999998</v>
      </c>
      <c r="F76" s="8">
        <v>7.9000000000000008E-3</v>
      </c>
      <c r="G76" s="58"/>
    </row>
    <row r="77" spans="1:7" x14ac:dyDescent="0.25">
      <c r="A77" s="57" t="s">
        <v>1410</v>
      </c>
      <c r="B77" s="17" t="s">
        <v>1411</v>
      </c>
      <c r="C77" s="17" t="s">
        <v>1245</v>
      </c>
      <c r="D77" s="6">
        <v>220750</v>
      </c>
      <c r="E77" s="7">
        <v>2212.36</v>
      </c>
      <c r="F77" s="8">
        <v>7.7999999999999996E-3</v>
      </c>
      <c r="G77" s="58"/>
    </row>
    <row r="78" spans="1:7" x14ac:dyDescent="0.25">
      <c r="A78" s="57" t="s">
        <v>1906</v>
      </c>
      <c r="B78" s="17" t="s">
        <v>1907</v>
      </c>
      <c r="C78" s="17" t="s">
        <v>1257</v>
      </c>
      <c r="D78" s="6">
        <v>138974</v>
      </c>
      <c r="E78" s="7">
        <v>2113.52</v>
      </c>
      <c r="F78" s="8">
        <v>7.4000000000000003E-3</v>
      </c>
      <c r="G78" s="58"/>
    </row>
    <row r="79" spans="1:7" x14ac:dyDescent="0.25">
      <c r="A79" s="57" t="s">
        <v>1444</v>
      </c>
      <c r="B79" s="17" t="s">
        <v>1445</v>
      </c>
      <c r="C79" s="17" t="s">
        <v>1285</v>
      </c>
      <c r="D79" s="6">
        <v>105405</v>
      </c>
      <c r="E79" s="7">
        <v>2098.88</v>
      </c>
      <c r="F79" s="8">
        <v>7.4000000000000003E-3</v>
      </c>
      <c r="G79" s="58"/>
    </row>
    <row r="80" spans="1:7" x14ac:dyDescent="0.25">
      <c r="A80" s="57" t="s">
        <v>1908</v>
      </c>
      <c r="B80" s="17" t="s">
        <v>1909</v>
      </c>
      <c r="C80" s="17" t="s">
        <v>1199</v>
      </c>
      <c r="D80" s="6">
        <v>304443</v>
      </c>
      <c r="E80" s="7">
        <v>1899.12</v>
      </c>
      <c r="F80" s="8">
        <v>6.7000000000000002E-3</v>
      </c>
      <c r="G80" s="58"/>
    </row>
    <row r="81" spans="1:7" x14ac:dyDescent="0.25">
      <c r="A81" s="57" t="s">
        <v>1780</v>
      </c>
      <c r="B81" s="17" t="s">
        <v>1781</v>
      </c>
      <c r="C81" s="17" t="s">
        <v>1199</v>
      </c>
      <c r="D81" s="6">
        <v>115906</v>
      </c>
      <c r="E81" s="7">
        <v>1670.67</v>
      </c>
      <c r="F81" s="8">
        <v>5.8999999999999999E-3</v>
      </c>
      <c r="G81" s="58"/>
    </row>
    <row r="82" spans="1:7" x14ac:dyDescent="0.25">
      <c r="A82" s="57" t="s">
        <v>1947</v>
      </c>
      <c r="B82" s="17" t="s">
        <v>1948</v>
      </c>
      <c r="C82" s="17" t="s">
        <v>1850</v>
      </c>
      <c r="D82" s="6">
        <v>124437</v>
      </c>
      <c r="E82" s="7">
        <v>1537.92</v>
      </c>
      <c r="F82" s="8">
        <v>5.4000000000000003E-3</v>
      </c>
      <c r="G82" s="58"/>
    </row>
    <row r="83" spans="1:7" x14ac:dyDescent="0.25">
      <c r="A83" s="57" t="s">
        <v>1784</v>
      </c>
      <c r="B83" s="17" t="s">
        <v>1785</v>
      </c>
      <c r="C83" s="17" t="s">
        <v>1199</v>
      </c>
      <c r="D83" s="6">
        <v>25129</v>
      </c>
      <c r="E83" s="7">
        <v>1040.01</v>
      </c>
      <c r="F83" s="8">
        <v>3.7000000000000002E-3</v>
      </c>
      <c r="G83" s="58"/>
    </row>
    <row r="84" spans="1:7" x14ac:dyDescent="0.25">
      <c r="A84" s="57" t="s">
        <v>1949</v>
      </c>
      <c r="B84" s="17" t="s">
        <v>1950</v>
      </c>
      <c r="C84" s="17" t="s">
        <v>1368</v>
      </c>
      <c r="D84" s="6">
        <v>27000</v>
      </c>
      <c r="E84" s="7">
        <v>275.56</v>
      </c>
      <c r="F84" s="8">
        <v>1E-3</v>
      </c>
      <c r="G84" s="58"/>
    </row>
    <row r="85" spans="1:7" x14ac:dyDescent="0.25">
      <c r="A85" s="59" t="s">
        <v>129</v>
      </c>
      <c r="B85" s="18"/>
      <c r="C85" s="18"/>
      <c r="D85" s="9"/>
      <c r="E85" s="20">
        <v>277648.93</v>
      </c>
      <c r="F85" s="21">
        <v>0.97460000000000002</v>
      </c>
      <c r="G85" s="60"/>
    </row>
    <row r="86" spans="1:7" x14ac:dyDescent="0.25">
      <c r="A86" s="59" t="s">
        <v>1551</v>
      </c>
      <c r="B86" s="17"/>
      <c r="C86" s="17"/>
      <c r="D86" s="6"/>
      <c r="E86" s="7"/>
      <c r="F86" s="8"/>
      <c r="G86" s="58"/>
    </row>
    <row r="87" spans="1:7" x14ac:dyDescent="0.25">
      <c r="A87" s="59" t="s">
        <v>129</v>
      </c>
      <c r="B87" s="17"/>
      <c r="C87" s="17"/>
      <c r="D87" s="6"/>
      <c r="E87" s="22" t="s">
        <v>123</v>
      </c>
      <c r="F87" s="23" t="s">
        <v>123</v>
      </c>
      <c r="G87" s="58"/>
    </row>
    <row r="88" spans="1:7" x14ac:dyDescent="0.25">
      <c r="A88" s="61" t="s">
        <v>165</v>
      </c>
      <c r="B88" s="40"/>
      <c r="C88" s="40"/>
      <c r="D88" s="41"/>
      <c r="E88" s="14">
        <v>277648.93</v>
      </c>
      <c r="F88" s="15">
        <v>0.97460000000000002</v>
      </c>
      <c r="G88" s="60"/>
    </row>
    <row r="89" spans="1:7" x14ac:dyDescent="0.25">
      <c r="A89" s="57"/>
      <c r="B89" s="17"/>
      <c r="C89" s="17"/>
      <c r="D89" s="6"/>
      <c r="E89" s="7"/>
      <c r="F89" s="8"/>
      <c r="G89" s="58"/>
    </row>
    <row r="90" spans="1:7" x14ac:dyDescent="0.25">
      <c r="A90" s="57"/>
      <c r="B90" s="17"/>
      <c r="C90" s="17"/>
      <c r="D90" s="6"/>
      <c r="E90" s="7"/>
      <c r="F90" s="8"/>
      <c r="G90" s="58"/>
    </row>
    <row r="91" spans="1:7" x14ac:dyDescent="0.25">
      <c r="A91" s="59" t="s">
        <v>169</v>
      </c>
      <c r="B91" s="17"/>
      <c r="C91" s="17"/>
      <c r="D91" s="6"/>
      <c r="E91" s="7"/>
      <c r="F91" s="8"/>
      <c r="G91" s="58"/>
    </row>
    <row r="92" spans="1:7" x14ac:dyDescent="0.25">
      <c r="A92" s="57" t="s">
        <v>170</v>
      </c>
      <c r="B92" s="17"/>
      <c r="C92" s="17"/>
      <c r="D92" s="6"/>
      <c r="E92" s="7">
        <v>8545.7800000000007</v>
      </c>
      <c r="F92" s="8">
        <v>0.03</v>
      </c>
      <c r="G92" s="58">
        <v>7.0182999999999995E-2</v>
      </c>
    </row>
    <row r="93" spans="1:7" x14ac:dyDescent="0.25">
      <c r="A93" s="59" t="s">
        <v>129</v>
      </c>
      <c r="B93" s="18"/>
      <c r="C93" s="18"/>
      <c r="D93" s="9"/>
      <c r="E93" s="20">
        <v>8545.7800000000007</v>
      </c>
      <c r="F93" s="21">
        <v>0.03</v>
      </c>
      <c r="G93" s="60"/>
    </row>
    <row r="94" spans="1:7" x14ac:dyDescent="0.25">
      <c r="A94" s="57"/>
      <c r="B94" s="17"/>
      <c r="C94" s="17"/>
      <c r="D94" s="6"/>
      <c r="E94" s="7"/>
      <c r="F94" s="8"/>
      <c r="G94" s="58"/>
    </row>
    <row r="95" spans="1:7" x14ac:dyDescent="0.25">
      <c r="A95" s="61" t="s">
        <v>165</v>
      </c>
      <c r="B95" s="40"/>
      <c r="C95" s="40"/>
      <c r="D95" s="41"/>
      <c r="E95" s="20">
        <v>8545.7800000000007</v>
      </c>
      <c r="F95" s="21">
        <v>0.03</v>
      </c>
      <c r="G95" s="60"/>
    </row>
    <row r="96" spans="1:7" x14ac:dyDescent="0.25">
      <c r="A96" s="57" t="s">
        <v>171</v>
      </c>
      <c r="B96" s="17"/>
      <c r="C96" s="17"/>
      <c r="D96" s="6"/>
      <c r="E96" s="7">
        <v>6.5728083000000002</v>
      </c>
      <c r="F96" s="45" t="s">
        <v>172</v>
      </c>
      <c r="G96" s="58"/>
    </row>
    <row r="97" spans="1:7" x14ac:dyDescent="0.25">
      <c r="A97" s="57" t="s">
        <v>173</v>
      </c>
      <c r="B97" s="17"/>
      <c r="C97" s="17"/>
      <c r="D97" s="6"/>
      <c r="E97" s="11">
        <v>-1342.6528083000001</v>
      </c>
      <c r="F97" s="12">
        <v>-4.6230000000000004E-3</v>
      </c>
      <c r="G97" s="58">
        <v>7.0182999999999995E-2</v>
      </c>
    </row>
    <row r="98" spans="1:7" x14ac:dyDescent="0.25">
      <c r="A98" s="62" t="s">
        <v>174</v>
      </c>
      <c r="B98" s="19"/>
      <c r="C98" s="19"/>
      <c r="D98" s="13"/>
      <c r="E98" s="14">
        <v>284858.63</v>
      </c>
      <c r="F98" s="15">
        <v>1</v>
      </c>
      <c r="G98" s="63"/>
    </row>
    <row r="99" spans="1:7" x14ac:dyDescent="0.25">
      <c r="A99" s="48"/>
      <c r="G99" s="49"/>
    </row>
    <row r="100" spans="1:7" x14ac:dyDescent="0.25">
      <c r="A100" s="46" t="s">
        <v>177</v>
      </c>
      <c r="G100" s="49"/>
    </row>
    <row r="101" spans="1:7" x14ac:dyDescent="0.25">
      <c r="A101" s="48"/>
      <c r="G101" s="49"/>
    </row>
    <row r="102" spans="1:7" x14ac:dyDescent="0.25">
      <c r="A102" s="46" t="s">
        <v>187</v>
      </c>
      <c r="G102" s="49"/>
    </row>
    <row r="103" spans="1:7" x14ac:dyDescent="0.25">
      <c r="A103" s="65" t="s">
        <v>188</v>
      </c>
      <c r="B103" s="66" t="s">
        <v>123</v>
      </c>
      <c r="G103" s="49"/>
    </row>
    <row r="104" spans="1:7" x14ac:dyDescent="0.25">
      <c r="A104" s="48" t="s">
        <v>189</v>
      </c>
      <c r="G104" s="49"/>
    </row>
    <row r="105" spans="1:7" x14ac:dyDescent="0.25">
      <c r="A105" s="48" t="s">
        <v>190</v>
      </c>
      <c r="B105" s="66" t="s">
        <v>191</v>
      </c>
      <c r="C105" s="66" t="s">
        <v>191</v>
      </c>
      <c r="G105" s="49"/>
    </row>
    <row r="106" spans="1:7" x14ac:dyDescent="0.25">
      <c r="A106" s="48"/>
      <c r="B106" s="28">
        <v>45198</v>
      </c>
      <c r="C106" s="28">
        <v>45382</v>
      </c>
      <c r="G106" s="49"/>
    </row>
    <row r="107" spans="1:7" x14ac:dyDescent="0.25">
      <c r="A107" s="48" t="s">
        <v>195</v>
      </c>
      <c r="B107">
        <v>71.102999999999994</v>
      </c>
      <c r="C107" s="88">
        <v>83.850999999999999</v>
      </c>
      <c r="E107" s="2"/>
      <c r="G107" s="68"/>
    </row>
    <row r="108" spans="1:7" x14ac:dyDescent="0.25">
      <c r="A108" s="48" t="s">
        <v>196</v>
      </c>
      <c r="B108" s="88">
        <v>27.58</v>
      </c>
      <c r="C108" s="88">
        <v>32.524000000000001</v>
      </c>
      <c r="E108" s="2"/>
      <c r="G108" s="68"/>
    </row>
    <row r="109" spans="1:7" x14ac:dyDescent="0.25">
      <c r="A109" s="48" t="s">
        <v>669</v>
      </c>
      <c r="B109" s="88">
        <v>62.03</v>
      </c>
      <c r="C109" s="88">
        <v>72.61</v>
      </c>
      <c r="E109" s="2"/>
      <c r="G109" s="68"/>
    </row>
    <row r="110" spans="1:7" x14ac:dyDescent="0.25">
      <c r="A110" s="48" t="s">
        <v>670</v>
      </c>
      <c r="B110">
        <v>23.658000000000001</v>
      </c>
      <c r="C110" s="88">
        <v>27.692</v>
      </c>
      <c r="E110" s="2"/>
      <c r="G110" s="68"/>
    </row>
    <row r="111" spans="1:7" x14ac:dyDescent="0.25">
      <c r="A111" s="48"/>
      <c r="C111" s="88"/>
      <c r="E111" s="2"/>
      <c r="G111" s="68"/>
    </row>
    <row r="112" spans="1:7" x14ac:dyDescent="0.25">
      <c r="A112" s="47" t="s">
        <v>205</v>
      </c>
      <c r="C112" s="88"/>
      <c r="E112" s="2"/>
      <c r="G112" s="68"/>
    </row>
    <row r="113" spans="1:7" x14ac:dyDescent="0.25">
      <c r="A113" s="48"/>
      <c r="E113" s="2"/>
      <c r="G113" s="68"/>
    </row>
    <row r="114" spans="1:7" x14ac:dyDescent="0.25">
      <c r="A114" s="48" t="s">
        <v>207</v>
      </c>
      <c r="B114" s="66" t="s">
        <v>123</v>
      </c>
      <c r="G114" s="49"/>
    </row>
    <row r="115" spans="1:7" x14ac:dyDescent="0.25">
      <c r="A115" s="48" t="s">
        <v>208</v>
      </c>
      <c r="B115" s="66" t="s">
        <v>123</v>
      </c>
      <c r="G115" s="49"/>
    </row>
    <row r="116" spans="1:7" x14ac:dyDescent="0.25">
      <c r="A116" s="65" t="s">
        <v>209</v>
      </c>
      <c r="B116" s="66" t="s">
        <v>123</v>
      </c>
      <c r="G116" s="49"/>
    </row>
    <row r="117" spans="1:7" x14ac:dyDescent="0.25">
      <c r="A117" s="65" t="s">
        <v>210</v>
      </c>
      <c r="B117" s="66" t="s">
        <v>123</v>
      </c>
      <c r="G117" s="49"/>
    </row>
    <row r="118" spans="1:7" x14ac:dyDescent="0.25">
      <c r="A118" s="48" t="s">
        <v>1756</v>
      </c>
      <c r="B118" s="69">
        <v>0.35874800000000001</v>
      </c>
      <c r="G118" s="49"/>
    </row>
    <row r="119" spans="1:7" ht="30.6" customHeight="1" x14ac:dyDescent="0.25">
      <c r="A119" s="65" t="s">
        <v>212</v>
      </c>
      <c r="B119" s="66" t="s">
        <v>123</v>
      </c>
      <c r="G119" s="49"/>
    </row>
    <row r="120" spans="1:7" ht="30" customHeight="1" x14ac:dyDescent="0.25">
      <c r="A120" s="65" t="s">
        <v>213</v>
      </c>
      <c r="B120" s="66" t="s">
        <v>123</v>
      </c>
      <c r="G120" s="49"/>
    </row>
    <row r="121" spans="1:7" ht="30" customHeight="1" x14ac:dyDescent="0.25">
      <c r="A121" s="65" t="s">
        <v>214</v>
      </c>
      <c r="B121" s="66" t="s">
        <v>123</v>
      </c>
      <c r="G121" s="49"/>
    </row>
    <row r="122" spans="1:7" x14ac:dyDescent="0.25">
      <c r="A122" s="48" t="s">
        <v>215</v>
      </c>
      <c r="B122" s="66" t="s">
        <v>123</v>
      </c>
      <c r="G122" s="49"/>
    </row>
    <row r="123" spans="1:7" x14ac:dyDescent="0.25">
      <c r="A123" s="48" t="s">
        <v>216</v>
      </c>
      <c r="B123" s="66" t="s">
        <v>123</v>
      </c>
      <c r="G123" s="49"/>
    </row>
    <row r="124" spans="1:7" ht="15.75" customHeight="1" thickBot="1" x14ac:dyDescent="0.3">
      <c r="A124" s="70"/>
      <c r="B124" s="71"/>
      <c r="C124" s="71"/>
      <c r="D124" s="71"/>
      <c r="E124" s="71"/>
      <c r="F124" s="71"/>
      <c r="G124" s="72"/>
    </row>
    <row r="126" spans="1:7" ht="69.95" customHeight="1" x14ac:dyDescent="0.25">
      <c r="A126" s="137" t="s">
        <v>217</v>
      </c>
      <c r="B126" s="137" t="s">
        <v>218</v>
      </c>
      <c r="C126" s="137" t="s">
        <v>5</v>
      </c>
      <c r="D126" s="137" t="s">
        <v>6</v>
      </c>
    </row>
    <row r="127" spans="1:7" ht="69.95" customHeight="1" x14ac:dyDescent="0.25">
      <c r="A127" s="137" t="s">
        <v>1951</v>
      </c>
      <c r="B127" s="137"/>
      <c r="C127" s="137" t="s">
        <v>58</v>
      </c>
      <c r="D127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H128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42" bestFit="1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1952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1953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9" t="s">
        <v>122</v>
      </c>
      <c r="B8" s="17"/>
      <c r="C8" s="17"/>
      <c r="D8" s="6"/>
      <c r="E8" s="7"/>
      <c r="F8" s="8"/>
      <c r="G8" s="58"/>
    </row>
    <row r="9" spans="1:8" x14ac:dyDescent="0.25">
      <c r="A9" s="59" t="s">
        <v>1174</v>
      </c>
      <c r="B9" s="17"/>
      <c r="C9" s="17"/>
      <c r="D9" s="6"/>
      <c r="E9" s="7"/>
      <c r="F9" s="8"/>
      <c r="G9" s="58"/>
    </row>
    <row r="10" spans="1:8" x14ac:dyDescent="0.25">
      <c r="A10" s="57" t="s">
        <v>1434</v>
      </c>
      <c r="B10" s="17" t="s">
        <v>1435</v>
      </c>
      <c r="C10" s="17" t="s">
        <v>1225</v>
      </c>
      <c r="D10" s="6">
        <v>1280651</v>
      </c>
      <c r="E10" s="7">
        <v>9502.43</v>
      </c>
      <c r="F10" s="8">
        <v>3.0300000000000001E-2</v>
      </c>
      <c r="G10" s="58"/>
    </row>
    <row r="11" spans="1:8" x14ac:dyDescent="0.25">
      <c r="A11" s="57" t="s">
        <v>1883</v>
      </c>
      <c r="B11" s="17" t="s">
        <v>1884</v>
      </c>
      <c r="C11" s="17" t="s">
        <v>1285</v>
      </c>
      <c r="D11" s="6">
        <v>267561</v>
      </c>
      <c r="E11" s="7">
        <v>9257.08</v>
      </c>
      <c r="F11" s="8">
        <v>2.9499999999999998E-2</v>
      </c>
      <c r="G11" s="58"/>
    </row>
    <row r="12" spans="1:8" x14ac:dyDescent="0.25">
      <c r="A12" s="57" t="s">
        <v>1885</v>
      </c>
      <c r="B12" s="17" t="s">
        <v>1886</v>
      </c>
      <c r="C12" s="17" t="s">
        <v>1257</v>
      </c>
      <c r="D12" s="6">
        <v>508210</v>
      </c>
      <c r="E12" s="7">
        <v>8387.5</v>
      </c>
      <c r="F12" s="8">
        <v>2.6800000000000001E-2</v>
      </c>
      <c r="G12" s="58"/>
    </row>
    <row r="13" spans="1:8" x14ac:dyDescent="0.25">
      <c r="A13" s="57" t="s">
        <v>1774</v>
      </c>
      <c r="B13" s="17" t="s">
        <v>1775</v>
      </c>
      <c r="C13" s="17" t="s">
        <v>1254</v>
      </c>
      <c r="D13" s="6">
        <v>1071929</v>
      </c>
      <c r="E13" s="7">
        <v>7340.03</v>
      </c>
      <c r="F13" s="8">
        <v>2.3400000000000001E-2</v>
      </c>
      <c r="G13" s="58"/>
    </row>
    <row r="14" spans="1:8" x14ac:dyDescent="0.25">
      <c r="A14" s="57" t="s">
        <v>1864</v>
      </c>
      <c r="B14" s="17" t="s">
        <v>1865</v>
      </c>
      <c r="C14" s="17" t="s">
        <v>1285</v>
      </c>
      <c r="D14" s="6">
        <v>490208</v>
      </c>
      <c r="E14" s="7">
        <v>7333.27</v>
      </c>
      <c r="F14" s="8">
        <v>2.3400000000000001E-2</v>
      </c>
      <c r="G14" s="58"/>
    </row>
    <row r="15" spans="1:8" x14ac:dyDescent="0.25">
      <c r="A15" s="57" t="s">
        <v>1922</v>
      </c>
      <c r="B15" s="17" t="s">
        <v>1923</v>
      </c>
      <c r="C15" s="17" t="s">
        <v>1257</v>
      </c>
      <c r="D15" s="6">
        <v>324945</v>
      </c>
      <c r="E15" s="7">
        <v>7249.04</v>
      </c>
      <c r="F15" s="8">
        <v>2.3099999999999999E-2</v>
      </c>
      <c r="G15" s="58"/>
    </row>
    <row r="16" spans="1:8" x14ac:dyDescent="0.25">
      <c r="A16" s="57" t="s">
        <v>1793</v>
      </c>
      <c r="B16" s="17" t="s">
        <v>1794</v>
      </c>
      <c r="C16" s="17" t="s">
        <v>1238</v>
      </c>
      <c r="D16" s="6">
        <v>853394</v>
      </c>
      <c r="E16" s="7">
        <v>6865.13</v>
      </c>
      <c r="F16" s="8">
        <v>2.1899999999999999E-2</v>
      </c>
      <c r="G16" s="58"/>
    </row>
    <row r="17" spans="1:7" x14ac:dyDescent="0.25">
      <c r="A17" s="57" t="s">
        <v>1460</v>
      </c>
      <c r="B17" s="17" t="s">
        <v>1461</v>
      </c>
      <c r="C17" s="17" t="s">
        <v>1225</v>
      </c>
      <c r="D17" s="6">
        <v>170802</v>
      </c>
      <c r="E17" s="7">
        <v>6805.69</v>
      </c>
      <c r="F17" s="8">
        <v>2.1700000000000001E-2</v>
      </c>
      <c r="G17" s="58"/>
    </row>
    <row r="18" spans="1:7" x14ac:dyDescent="0.25">
      <c r="A18" s="57" t="s">
        <v>1778</v>
      </c>
      <c r="B18" s="17" t="s">
        <v>1779</v>
      </c>
      <c r="C18" s="17" t="s">
        <v>1177</v>
      </c>
      <c r="D18" s="6">
        <v>1235969</v>
      </c>
      <c r="E18" s="7">
        <v>6435.69</v>
      </c>
      <c r="F18" s="8">
        <v>2.0500000000000001E-2</v>
      </c>
      <c r="G18" s="58"/>
    </row>
    <row r="19" spans="1:7" x14ac:dyDescent="0.25">
      <c r="A19" s="57" t="s">
        <v>1954</v>
      </c>
      <c r="B19" s="17" t="s">
        <v>1955</v>
      </c>
      <c r="C19" s="17" t="s">
        <v>1345</v>
      </c>
      <c r="D19" s="6">
        <v>440917</v>
      </c>
      <c r="E19" s="7">
        <v>6290.34</v>
      </c>
      <c r="F19" s="8">
        <v>2.01E-2</v>
      </c>
      <c r="G19" s="58"/>
    </row>
    <row r="20" spans="1:7" x14ac:dyDescent="0.25">
      <c r="A20" s="57" t="s">
        <v>1891</v>
      </c>
      <c r="B20" s="17" t="s">
        <v>1892</v>
      </c>
      <c r="C20" s="17" t="s">
        <v>1177</v>
      </c>
      <c r="D20" s="6">
        <v>3113976</v>
      </c>
      <c r="E20" s="7">
        <v>5689.23</v>
      </c>
      <c r="F20" s="8">
        <v>1.8100000000000002E-2</v>
      </c>
      <c r="G20" s="58"/>
    </row>
    <row r="21" spans="1:7" x14ac:dyDescent="0.25">
      <c r="A21" s="57" t="s">
        <v>1312</v>
      </c>
      <c r="B21" s="17" t="s">
        <v>1313</v>
      </c>
      <c r="C21" s="17" t="s">
        <v>1299</v>
      </c>
      <c r="D21" s="6">
        <v>515356</v>
      </c>
      <c r="E21" s="7">
        <v>5687.21</v>
      </c>
      <c r="F21" s="8">
        <v>1.8100000000000002E-2</v>
      </c>
      <c r="G21" s="58"/>
    </row>
    <row r="22" spans="1:7" x14ac:dyDescent="0.25">
      <c r="A22" s="57" t="s">
        <v>1762</v>
      </c>
      <c r="B22" s="17" t="s">
        <v>1763</v>
      </c>
      <c r="C22" s="17" t="s">
        <v>1393</v>
      </c>
      <c r="D22" s="6">
        <v>600138</v>
      </c>
      <c r="E22" s="7">
        <v>5613.09</v>
      </c>
      <c r="F22" s="8">
        <v>1.7899999999999999E-2</v>
      </c>
      <c r="G22" s="58"/>
    </row>
    <row r="23" spans="1:7" x14ac:dyDescent="0.25">
      <c r="A23" s="57" t="s">
        <v>1956</v>
      </c>
      <c r="B23" s="17" t="s">
        <v>1957</v>
      </c>
      <c r="C23" s="17" t="s">
        <v>1233</v>
      </c>
      <c r="D23" s="6">
        <v>540851</v>
      </c>
      <c r="E23" s="7">
        <v>5524.25</v>
      </c>
      <c r="F23" s="8">
        <v>1.7600000000000001E-2</v>
      </c>
      <c r="G23" s="58"/>
    </row>
    <row r="24" spans="1:7" x14ac:dyDescent="0.25">
      <c r="A24" s="57" t="s">
        <v>1786</v>
      </c>
      <c r="B24" s="17" t="s">
        <v>1787</v>
      </c>
      <c r="C24" s="17" t="s">
        <v>1393</v>
      </c>
      <c r="D24" s="6">
        <v>194245</v>
      </c>
      <c r="E24" s="7">
        <v>5405.45</v>
      </c>
      <c r="F24" s="8">
        <v>1.72E-2</v>
      </c>
      <c r="G24" s="58"/>
    </row>
    <row r="25" spans="1:7" x14ac:dyDescent="0.25">
      <c r="A25" s="57" t="s">
        <v>1958</v>
      </c>
      <c r="B25" s="17" t="s">
        <v>1959</v>
      </c>
      <c r="C25" s="17" t="s">
        <v>1296</v>
      </c>
      <c r="D25" s="6">
        <v>261178</v>
      </c>
      <c r="E25" s="7">
        <v>5378.31</v>
      </c>
      <c r="F25" s="8">
        <v>1.72E-2</v>
      </c>
      <c r="G25" s="58"/>
    </row>
    <row r="26" spans="1:7" x14ac:dyDescent="0.25">
      <c r="A26" s="57" t="s">
        <v>1215</v>
      </c>
      <c r="B26" s="17" t="s">
        <v>1216</v>
      </c>
      <c r="C26" s="17" t="s">
        <v>1177</v>
      </c>
      <c r="D26" s="6">
        <v>3541593</v>
      </c>
      <c r="E26" s="7">
        <v>5319.47</v>
      </c>
      <c r="F26" s="8">
        <v>1.7000000000000001E-2</v>
      </c>
      <c r="G26" s="58"/>
    </row>
    <row r="27" spans="1:7" x14ac:dyDescent="0.25">
      <c r="A27" s="57" t="s">
        <v>1493</v>
      </c>
      <c r="B27" s="17" t="s">
        <v>1494</v>
      </c>
      <c r="C27" s="17" t="s">
        <v>1199</v>
      </c>
      <c r="D27" s="6">
        <v>674013</v>
      </c>
      <c r="E27" s="7">
        <v>5074.9799999999996</v>
      </c>
      <c r="F27" s="8">
        <v>1.6199999999999999E-2</v>
      </c>
      <c r="G27" s="58"/>
    </row>
    <row r="28" spans="1:7" x14ac:dyDescent="0.25">
      <c r="A28" s="57" t="s">
        <v>1297</v>
      </c>
      <c r="B28" s="17" t="s">
        <v>1298</v>
      </c>
      <c r="C28" s="17" t="s">
        <v>1299</v>
      </c>
      <c r="D28" s="6">
        <v>66682</v>
      </c>
      <c r="E28" s="7">
        <v>4987.3100000000004</v>
      </c>
      <c r="F28" s="8">
        <v>1.5900000000000001E-2</v>
      </c>
      <c r="G28" s="58"/>
    </row>
    <row r="29" spans="1:7" x14ac:dyDescent="0.25">
      <c r="A29" s="57" t="s">
        <v>1939</v>
      </c>
      <c r="B29" s="17" t="s">
        <v>1940</v>
      </c>
      <c r="C29" s="17" t="s">
        <v>1299</v>
      </c>
      <c r="D29" s="6">
        <v>762843</v>
      </c>
      <c r="E29" s="7">
        <v>4882.58</v>
      </c>
      <c r="F29" s="8">
        <v>1.5599999999999999E-2</v>
      </c>
      <c r="G29" s="58"/>
    </row>
    <row r="30" spans="1:7" x14ac:dyDescent="0.25">
      <c r="A30" s="57" t="s">
        <v>1772</v>
      </c>
      <c r="B30" s="17" t="s">
        <v>1773</v>
      </c>
      <c r="C30" s="17" t="s">
        <v>1199</v>
      </c>
      <c r="D30" s="6">
        <v>412600</v>
      </c>
      <c r="E30" s="7">
        <v>4586.05</v>
      </c>
      <c r="F30" s="8">
        <v>1.46E-2</v>
      </c>
      <c r="G30" s="58"/>
    </row>
    <row r="31" spans="1:7" x14ac:dyDescent="0.25">
      <c r="A31" s="57" t="s">
        <v>1960</v>
      </c>
      <c r="B31" s="17" t="s">
        <v>1961</v>
      </c>
      <c r="C31" s="17" t="s">
        <v>1233</v>
      </c>
      <c r="D31" s="6">
        <v>1044979</v>
      </c>
      <c r="E31" s="7">
        <v>4559.7700000000004</v>
      </c>
      <c r="F31" s="8">
        <v>1.4500000000000001E-2</v>
      </c>
      <c r="G31" s="58"/>
    </row>
    <row r="32" spans="1:7" x14ac:dyDescent="0.25">
      <c r="A32" s="57" t="s">
        <v>1897</v>
      </c>
      <c r="B32" s="17" t="s">
        <v>1898</v>
      </c>
      <c r="C32" s="17" t="s">
        <v>1403</v>
      </c>
      <c r="D32" s="6">
        <v>262261</v>
      </c>
      <c r="E32" s="7">
        <v>4531.21</v>
      </c>
      <c r="F32" s="8">
        <v>1.4500000000000001E-2</v>
      </c>
      <c r="G32" s="58"/>
    </row>
    <row r="33" spans="1:7" x14ac:dyDescent="0.25">
      <c r="A33" s="57" t="s">
        <v>1889</v>
      </c>
      <c r="B33" s="17" t="s">
        <v>1890</v>
      </c>
      <c r="C33" s="17" t="s">
        <v>1202</v>
      </c>
      <c r="D33" s="6">
        <v>256728</v>
      </c>
      <c r="E33" s="7">
        <v>4497.62</v>
      </c>
      <c r="F33" s="8">
        <v>1.43E-2</v>
      </c>
      <c r="G33" s="58"/>
    </row>
    <row r="34" spans="1:7" x14ac:dyDescent="0.25">
      <c r="A34" s="57" t="s">
        <v>1962</v>
      </c>
      <c r="B34" s="17" t="s">
        <v>1963</v>
      </c>
      <c r="C34" s="17" t="s">
        <v>1285</v>
      </c>
      <c r="D34" s="6">
        <v>634027</v>
      </c>
      <c r="E34" s="7">
        <v>4489.2299999999996</v>
      </c>
      <c r="F34" s="8">
        <v>1.43E-2</v>
      </c>
      <c r="G34" s="58"/>
    </row>
    <row r="35" spans="1:7" x14ac:dyDescent="0.25">
      <c r="A35" s="57" t="s">
        <v>1920</v>
      </c>
      <c r="B35" s="17" t="s">
        <v>1921</v>
      </c>
      <c r="C35" s="17" t="s">
        <v>1177</v>
      </c>
      <c r="D35" s="6">
        <v>4819435</v>
      </c>
      <c r="E35" s="7">
        <v>4460.3900000000003</v>
      </c>
      <c r="F35" s="8">
        <v>1.4200000000000001E-2</v>
      </c>
      <c r="G35" s="58"/>
    </row>
    <row r="36" spans="1:7" x14ac:dyDescent="0.25">
      <c r="A36" s="57" t="s">
        <v>1964</v>
      </c>
      <c r="B36" s="17" t="s">
        <v>1965</v>
      </c>
      <c r="C36" s="17" t="s">
        <v>1248</v>
      </c>
      <c r="D36" s="6">
        <v>45611</v>
      </c>
      <c r="E36" s="7">
        <v>4411.0200000000004</v>
      </c>
      <c r="F36" s="8">
        <v>1.41E-2</v>
      </c>
      <c r="G36" s="58"/>
    </row>
    <row r="37" spans="1:7" x14ac:dyDescent="0.25">
      <c r="A37" s="57" t="s">
        <v>1966</v>
      </c>
      <c r="B37" s="17" t="s">
        <v>1967</v>
      </c>
      <c r="C37" s="17" t="s">
        <v>1326</v>
      </c>
      <c r="D37" s="6">
        <v>970732</v>
      </c>
      <c r="E37" s="7">
        <v>4394.5</v>
      </c>
      <c r="F37" s="8">
        <v>1.4E-2</v>
      </c>
      <c r="G37" s="58"/>
    </row>
    <row r="38" spans="1:7" x14ac:dyDescent="0.25">
      <c r="A38" s="57" t="s">
        <v>1887</v>
      </c>
      <c r="B38" s="17" t="s">
        <v>1888</v>
      </c>
      <c r="C38" s="17" t="s">
        <v>1511</v>
      </c>
      <c r="D38" s="6">
        <v>879368</v>
      </c>
      <c r="E38" s="7">
        <v>4312.8599999999997</v>
      </c>
      <c r="F38" s="8">
        <v>1.38E-2</v>
      </c>
      <c r="G38" s="58"/>
    </row>
    <row r="39" spans="1:7" x14ac:dyDescent="0.25">
      <c r="A39" s="57" t="s">
        <v>1924</v>
      </c>
      <c r="B39" s="17" t="s">
        <v>1925</v>
      </c>
      <c r="C39" s="17" t="s">
        <v>1233</v>
      </c>
      <c r="D39" s="6">
        <v>602415</v>
      </c>
      <c r="E39" s="7">
        <v>4182.2700000000004</v>
      </c>
      <c r="F39" s="8">
        <v>1.3299999999999999E-2</v>
      </c>
      <c r="G39" s="58"/>
    </row>
    <row r="40" spans="1:7" x14ac:dyDescent="0.25">
      <c r="A40" s="57" t="s">
        <v>1968</v>
      </c>
      <c r="B40" s="17" t="s">
        <v>1969</v>
      </c>
      <c r="C40" s="17" t="s">
        <v>1280</v>
      </c>
      <c r="D40" s="6">
        <v>474450</v>
      </c>
      <c r="E40" s="7">
        <v>4154.76</v>
      </c>
      <c r="F40" s="8">
        <v>1.3299999999999999E-2</v>
      </c>
      <c r="G40" s="58"/>
    </row>
    <row r="41" spans="1:7" x14ac:dyDescent="0.25">
      <c r="A41" s="57" t="s">
        <v>1916</v>
      </c>
      <c r="B41" s="17" t="s">
        <v>1917</v>
      </c>
      <c r="C41" s="17" t="s">
        <v>1199</v>
      </c>
      <c r="D41" s="6">
        <v>449528</v>
      </c>
      <c r="E41" s="7">
        <v>4035.86</v>
      </c>
      <c r="F41" s="8">
        <v>1.29E-2</v>
      </c>
      <c r="G41" s="58"/>
    </row>
    <row r="42" spans="1:7" x14ac:dyDescent="0.25">
      <c r="A42" s="57" t="s">
        <v>1906</v>
      </c>
      <c r="B42" s="17" t="s">
        <v>1907</v>
      </c>
      <c r="C42" s="17" t="s">
        <v>1257</v>
      </c>
      <c r="D42" s="6">
        <v>264705</v>
      </c>
      <c r="E42" s="7">
        <v>4025.63</v>
      </c>
      <c r="F42" s="8">
        <v>1.2800000000000001E-2</v>
      </c>
      <c r="G42" s="58"/>
    </row>
    <row r="43" spans="1:7" x14ac:dyDescent="0.25">
      <c r="A43" s="57" t="s">
        <v>1970</v>
      </c>
      <c r="B43" s="17" t="s">
        <v>1971</v>
      </c>
      <c r="C43" s="17" t="s">
        <v>1302</v>
      </c>
      <c r="D43" s="6">
        <v>886594</v>
      </c>
      <c r="E43" s="7">
        <v>4017.6</v>
      </c>
      <c r="F43" s="8">
        <v>1.2800000000000001E-2</v>
      </c>
      <c r="G43" s="58"/>
    </row>
    <row r="44" spans="1:7" x14ac:dyDescent="0.25">
      <c r="A44" s="57" t="s">
        <v>1972</v>
      </c>
      <c r="B44" s="17" t="s">
        <v>1973</v>
      </c>
      <c r="C44" s="17" t="s">
        <v>1548</v>
      </c>
      <c r="D44" s="6">
        <v>444660</v>
      </c>
      <c r="E44" s="7">
        <v>3701.57</v>
      </c>
      <c r="F44" s="8">
        <v>1.18E-2</v>
      </c>
      <c r="G44" s="58"/>
    </row>
    <row r="45" spans="1:7" x14ac:dyDescent="0.25">
      <c r="A45" s="57" t="s">
        <v>1283</v>
      </c>
      <c r="B45" s="17" t="s">
        <v>1284</v>
      </c>
      <c r="C45" s="17" t="s">
        <v>1285</v>
      </c>
      <c r="D45" s="6">
        <v>121005</v>
      </c>
      <c r="E45" s="7">
        <v>3637.71</v>
      </c>
      <c r="F45" s="8">
        <v>1.1599999999999999E-2</v>
      </c>
      <c r="G45" s="58"/>
    </row>
    <row r="46" spans="1:7" x14ac:dyDescent="0.25">
      <c r="A46" s="57" t="s">
        <v>1974</v>
      </c>
      <c r="B46" s="17" t="s">
        <v>1975</v>
      </c>
      <c r="C46" s="17" t="s">
        <v>1225</v>
      </c>
      <c r="D46" s="6">
        <v>500588</v>
      </c>
      <c r="E46" s="7">
        <v>3588.72</v>
      </c>
      <c r="F46" s="8">
        <v>1.14E-2</v>
      </c>
      <c r="G46" s="58"/>
    </row>
    <row r="47" spans="1:7" x14ac:dyDescent="0.25">
      <c r="A47" s="57" t="s">
        <v>1976</v>
      </c>
      <c r="B47" s="17" t="s">
        <v>1977</v>
      </c>
      <c r="C47" s="17" t="s">
        <v>1285</v>
      </c>
      <c r="D47" s="6">
        <v>127658</v>
      </c>
      <c r="E47" s="7">
        <v>3567.02</v>
      </c>
      <c r="F47" s="8">
        <v>1.14E-2</v>
      </c>
      <c r="G47" s="58"/>
    </row>
    <row r="48" spans="1:7" x14ac:dyDescent="0.25">
      <c r="A48" s="57" t="s">
        <v>1895</v>
      </c>
      <c r="B48" s="17" t="s">
        <v>1896</v>
      </c>
      <c r="C48" s="17" t="s">
        <v>1233</v>
      </c>
      <c r="D48" s="6">
        <v>70532</v>
      </c>
      <c r="E48" s="7">
        <v>3534.01</v>
      </c>
      <c r="F48" s="8">
        <v>1.1299999999999999E-2</v>
      </c>
      <c r="G48" s="58"/>
    </row>
    <row r="49" spans="1:7" x14ac:dyDescent="0.25">
      <c r="A49" s="57" t="s">
        <v>1910</v>
      </c>
      <c r="B49" s="17" t="s">
        <v>1911</v>
      </c>
      <c r="C49" s="17" t="s">
        <v>1199</v>
      </c>
      <c r="D49" s="6">
        <v>415729</v>
      </c>
      <c r="E49" s="7">
        <v>3494.41</v>
      </c>
      <c r="F49" s="8">
        <v>1.11E-2</v>
      </c>
      <c r="G49" s="58"/>
    </row>
    <row r="50" spans="1:7" x14ac:dyDescent="0.25">
      <c r="A50" s="57" t="s">
        <v>1799</v>
      </c>
      <c r="B50" s="17" t="s">
        <v>1800</v>
      </c>
      <c r="C50" s="17" t="s">
        <v>1248</v>
      </c>
      <c r="D50" s="6">
        <v>696041</v>
      </c>
      <c r="E50" s="7">
        <v>3438.44</v>
      </c>
      <c r="F50" s="8">
        <v>1.0999999999999999E-2</v>
      </c>
      <c r="G50" s="58"/>
    </row>
    <row r="51" spans="1:7" x14ac:dyDescent="0.25">
      <c r="A51" s="57" t="s">
        <v>1978</v>
      </c>
      <c r="B51" s="17" t="s">
        <v>1979</v>
      </c>
      <c r="C51" s="17" t="s">
        <v>1285</v>
      </c>
      <c r="D51" s="6">
        <v>436998</v>
      </c>
      <c r="E51" s="7">
        <v>3419.95</v>
      </c>
      <c r="F51" s="8">
        <v>1.09E-2</v>
      </c>
      <c r="G51" s="58"/>
    </row>
    <row r="52" spans="1:7" x14ac:dyDescent="0.25">
      <c r="A52" s="57" t="s">
        <v>1980</v>
      </c>
      <c r="B52" s="17" t="s">
        <v>1981</v>
      </c>
      <c r="C52" s="17" t="s">
        <v>1982</v>
      </c>
      <c r="D52" s="6">
        <v>124730</v>
      </c>
      <c r="E52" s="7">
        <v>3418.35</v>
      </c>
      <c r="F52" s="8">
        <v>1.09E-2</v>
      </c>
      <c r="G52" s="58"/>
    </row>
    <row r="53" spans="1:7" x14ac:dyDescent="0.25">
      <c r="A53" s="57" t="s">
        <v>1918</v>
      </c>
      <c r="B53" s="17" t="s">
        <v>1919</v>
      </c>
      <c r="C53" s="17" t="s">
        <v>1293</v>
      </c>
      <c r="D53" s="6">
        <v>135140</v>
      </c>
      <c r="E53" s="7">
        <v>3399.99</v>
      </c>
      <c r="F53" s="8">
        <v>1.0800000000000001E-2</v>
      </c>
      <c r="G53" s="58"/>
    </row>
    <row r="54" spans="1:7" x14ac:dyDescent="0.25">
      <c r="A54" s="57" t="s">
        <v>1937</v>
      </c>
      <c r="B54" s="17" t="s">
        <v>1938</v>
      </c>
      <c r="C54" s="17" t="s">
        <v>1296</v>
      </c>
      <c r="D54" s="6">
        <v>797685</v>
      </c>
      <c r="E54" s="7">
        <v>3351.87</v>
      </c>
      <c r="F54" s="8">
        <v>1.0699999999999999E-2</v>
      </c>
      <c r="G54" s="58"/>
    </row>
    <row r="55" spans="1:7" x14ac:dyDescent="0.25">
      <c r="A55" s="57" t="s">
        <v>1524</v>
      </c>
      <c r="B55" s="17" t="s">
        <v>1525</v>
      </c>
      <c r="C55" s="17" t="s">
        <v>1296</v>
      </c>
      <c r="D55" s="6">
        <v>469146</v>
      </c>
      <c r="E55" s="7">
        <v>3295.99</v>
      </c>
      <c r="F55" s="8">
        <v>1.0500000000000001E-2</v>
      </c>
      <c r="G55" s="58"/>
    </row>
    <row r="56" spans="1:7" x14ac:dyDescent="0.25">
      <c r="A56" s="57" t="s">
        <v>1983</v>
      </c>
      <c r="B56" s="17" t="s">
        <v>1984</v>
      </c>
      <c r="C56" s="17" t="s">
        <v>1254</v>
      </c>
      <c r="D56" s="6">
        <v>2463529</v>
      </c>
      <c r="E56" s="7">
        <v>3258.02</v>
      </c>
      <c r="F56" s="8">
        <v>1.04E-2</v>
      </c>
      <c r="G56" s="58"/>
    </row>
    <row r="57" spans="1:7" x14ac:dyDescent="0.25">
      <c r="A57" s="57" t="s">
        <v>1985</v>
      </c>
      <c r="B57" s="17" t="s">
        <v>1986</v>
      </c>
      <c r="C57" s="17" t="s">
        <v>1302</v>
      </c>
      <c r="D57" s="6">
        <v>150957</v>
      </c>
      <c r="E57" s="7">
        <v>3251.54</v>
      </c>
      <c r="F57" s="8">
        <v>1.04E-2</v>
      </c>
      <c r="G57" s="58"/>
    </row>
    <row r="58" spans="1:7" x14ac:dyDescent="0.25">
      <c r="A58" s="57" t="s">
        <v>1987</v>
      </c>
      <c r="B58" s="17" t="s">
        <v>1988</v>
      </c>
      <c r="C58" s="17" t="s">
        <v>1257</v>
      </c>
      <c r="D58" s="6">
        <v>473875</v>
      </c>
      <c r="E58" s="7">
        <v>3208.61</v>
      </c>
      <c r="F58" s="8">
        <v>1.0200000000000001E-2</v>
      </c>
      <c r="G58" s="58"/>
    </row>
    <row r="59" spans="1:7" x14ac:dyDescent="0.25">
      <c r="A59" s="57" t="s">
        <v>1385</v>
      </c>
      <c r="B59" s="17" t="s">
        <v>1386</v>
      </c>
      <c r="C59" s="17" t="s">
        <v>1280</v>
      </c>
      <c r="D59" s="6">
        <v>162585</v>
      </c>
      <c r="E59" s="7">
        <v>3157.64</v>
      </c>
      <c r="F59" s="8">
        <v>1.01E-2</v>
      </c>
      <c r="G59" s="58"/>
    </row>
    <row r="60" spans="1:7" x14ac:dyDescent="0.25">
      <c r="A60" s="57" t="s">
        <v>1945</v>
      </c>
      <c r="B60" s="17" t="s">
        <v>1946</v>
      </c>
      <c r="C60" s="17" t="s">
        <v>1299</v>
      </c>
      <c r="D60" s="6">
        <v>273107</v>
      </c>
      <c r="E60" s="7">
        <v>3151.52</v>
      </c>
      <c r="F60" s="8">
        <v>1.01E-2</v>
      </c>
      <c r="G60" s="58"/>
    </row>
    <row r="61" spans="1:7" x14ac:dyDescent="0.25">
      <c r="A61" s="57" t="s">
        <v>1989</v>
      </c>
      <c r="B61" s="17" t="s">
        <v>1990</v>
      </c>
      <c r="C61" s="17" t="s">
        <v>1511</v>
      </c>
      <c r="D61" s="6">
        <v>386628</v>
      </c>
      <c r="E61" s="7">
        <v>3105.2</v>
      </c>
      <c r="F61" s="8">
        <v>9.9000000000000008E-3</v>
      </c>
      <c r="G61" s="58"/>
    </row>
    <row r="62" spans="1:7" x14ac:dyDescent="0.25">
      <c r="A62" s="57" t="s">
        <v>1991</v>
      </c>
      <c r="B62" s="17" t="s">
        <v>1992</v>
      </c>
      <c r="C62" s="17" t="s">
        <v>1254</v>
      </c>
      <c r="D62" s="6">
        <v>731976</v>
      </c>
      <c r="E62" s="7">
        <v>3057.46</v>
      </c>
      <c r="F62" s="8">
        <v>9.7999999999999997E-3</v>
      </c>
      <c r="G62" s="58"/>
    </row>
    <row r="63" spans="1:7" x14ac:dyDescent="0.25">
      <c r="A63" s="57" t="s">
        <v>1291</v>
      </c>
      <c r="B63" s="17" t="s">
        <v>1292</v>
      </c>
      <c r="C63" s="17" t="s">
        <v>1293</v>
      </c>
      <c r="D63" s="6">
        <v>86415</v>
      </c>
      <c r="E63" s="7">
        <v>2894.56</v>
      </c>
      <c r="F63" s="8">
        <v>9.1999999999999998E-3</v>
      </c>
      <c r="G63" s="58"/>
    </row>
    <row r="64" spans="1:7" x14ac:dyDescent="0.25">
      <c r="A64" s="57" t="s">
        <v>1993</v>
      </c>
      <c r="B64" s="17" t="s">
        <v>1994</v>
      </c>
      <c r="C64" s="17" t="s">
        <v>1293</v>
      </c>
      <c r="D64" s="6">
        <v>94728</v>
      </c>
      <c r="E64" s="7">
        <v>2884.47</v>
      </c>
      <c r="F64" s="8">
        <v>9.1999999999999998E-3</v>
      </c>
      <c r="G64" s="58"/>
    </row>
    <row r="65" spans="1:7" x14ac:dyDescent="0.25">
      <c r="A65" s="57" t="s">
        <v>1995</v>
      </c>
      <c r="B65" s="17" t="s">
        <v>1996</v>
      </c>
      <c r="C65" s="17" t="s">
        <v>1548</v>
      </c>
      <c r="D65" s="6">
        <v>86303</v>
      </c>
      <c r="E65" s="7">
        <v>2869.7</v>
      </c>
      <c r="F65" s="8">
        <v>9.1999999999999998E-3</v>
      </c>
      <c r="G65" s="58"/>
    </row>
    <row r="66" spans="1:7" x14ac:dyDescent="0.25">
      <c r="A66" s="57" t="s">
        <v>1507</v>
      </c>
      <c r="B66" s="17" t="s">
        <v>1508</v>
      </c>
      <c r="C66" s="17" t="s">
        <v>1177</v>
      </c>
      <c r="D66" s="6">
        <v>2111279</v>
      </c>
      <c r="E66" s="7">
        <v>2853.39</v>
      </c>
      <c r="F66" s="8">
        <v>9.1000000000000004E-3</v>
      </c>
      <c r="G66" s="58"/>
    </row>
    <row r="67" spans="1:7" x14ac:dyDescent="0.25">
      <c r="A67" s="57" t="s">
        <v>1410</v>
      </c>
      <c r="B67" s="17" t="s">
        <v>1411</v>
      </c>
      <c r="C67" s="17" t="s">
        <v>1245</v>
      </c>
      <c r="D67" s="6">
        <v>282140</v>
      </c>
      <c r="E67" s="7">
        <v>2827.61</v>
      </c>
      <c r="F67" s="8">
        <v>8.9999999999999993E-3</v>
      </c>
      <c r="G67" s="58"/>
    </row>
    <row r="68" spans="1:7" x14ac:dyDescent="0.25">
      <c r="A68" s="57" t="s">
        <v>1997</v>
      </c>
      <c r="B68" s="17" t="s">
        <v>1998</v>
      </c>
      <c r="C68" s="17" t="s">
        <v>1999</v>
      </c>
      <c r="D68" s="6">
        <v>421488</v>
      </c>
      <c r="E68" s="7">
        <v>2766.65</v>
      </c>
      <c r="F68" s="8">
        <v>8.8000000000000005E-3</v>
      </c>
      <c r="G68" s="58"/>
    </row>
    <row r="69" spans="1:7" x14ac:dyDescent="0.25">
      <c r="A69" s="57" t="s">
        <v>1770</v>
      </c>
      <c r="B69" s="17" t="s">
        <v>1771</v>
      </c>
      <c r="C69" s="17" t="s">
        <v>1296</v>
      </c>
      <c r="D69" s="6">
        <v>330514</v>
      </c>
      <c r="E69" s="7">
        <v>2709.88</v>
      </c>
      <c r="F69" s="8">
        <v>8.6E-3</v>
      </c>
      <c r="G69" s="58"/>
    </row>
    <row r="70" spans="1:7" x14ac:dyDescent="0.25">
      <c r="A70" s="57" t="s">
        <v>1947</v>
      </c>
      <c r="B70" s="17" t="s">
        <v>1948</v>
      </c>
      <c r="C70" s="17" t="s">
        <v>1850</v>
      </c>
      <c r="D70" s="6">
        <v>219005</v>
      </c>
      <c r="E70" s="7">
        <v>2706.68</v>
      </c>
      <c r="F70" s="8">
        <v>8.6E-3</v>
      </c>
      <c r="G70" s="58"/>
    </row>
    <row r="71" spans="1:7" x14ac:dyDescent="0.25">
      <c r="A71" s="57" t="s">
        <v>2000</v>
      </c>
      <c r="B71" s="17" t="s">
        <v>2001</v>
      </c>
      <c r="C71" s="17" t="s">
        <v>1492</v>
      </c>
      <c r="D71" s="6">
        <v>601101</v>
      </c>
      <c r="E71" s="7">
        <v>2580.83</v>
      </c>
      <c r="F71" s="8">
        <v>8.2000000000000007E-3</v>
      </c>
      <c r="G71" s="58"/>
    </row>
    <row r="72" spans="1:7" x14ac:dyDescent="0.25">
      <c r="A72" s="57" t="s">
        <v>2002</v>
      </c>
      <c r="B72" s="17" t="s">
        <v>2003</v>
      </c>
      <c r="C72" s="17" t="s">
        <v>1299</v>
      </c>
      <c r="D72" s="6">
        <v>36835</v>
      </c>
      <c r="E72" s="7">
        <v>2498.33</v>
      </c>
      <c r="F72" s="8">
        <v>8.0000000000000002E-3</v>
      </c>
      <c r="G72" s="58"/>
    </row>
    <row r="73" spans="1:7" x14ac:dyDescent="0.25">
      <c r="A73" s="57" t="s">
        <v>2004</v>
      </c>
      <c r="B73" s="17" t="s">
        <v>2005</v>
      </c>
      <c r="C73" s="17" t="s">
        <v>1850</v>
      </c>
      <c r="D73" s="6">
        <v>466382</v>
      </c>
      <c r="E73" s="7">
        <v>2485.58</v>
      </c>
      <c r="F73" s="8">
        <v>7.9000000000000008E-3</v>
      </c>
      <c r="G73" s="58"/>
    </row>
    <row r="74" spans="1:7" x14ac:dyDescent="0.25">
      <c r="A74" s="57" t="s">
        <v>1935</v>
      </c>
      <c r="B74" s="17" t="s">
        <v>1936</v>
      </c>
      <c r="C74" s="17" t="s">
        <v>1254</v>
      </c>
      <c r="D74" s="6">
        <v>341415</v>
      </c>
      <c r="E74" s="7">
        <v>2410.2199999999998</v>
      </c>
      <c r="F74" s="8">
        <v>7.7000000000000002E-3</v>
      </c>
      <c r="G74" s="58"/>
    </row>
    <row r="75" spans="1:7" x14ac:dyDescent="0.25">
      <c r="A75" s="57" t="s">
        <v>2006</v>
      </c>
      <c r="B75" s="17" t="s">
        <v>2007</v>
      </c>
      <c r="C75" s="17" t="s">
        <v>1285</v>
      </c>
      <c r="D75" s="6">
        <v>187622</v>
      </c>
      <c r="E75" s="7">
        <v>2379.6999999999998</v>
      </c>
      <c r="F75" s="8">
        <v>7.6E-3</v>
      </c>
      <c r="G75" s="58"/>
    </row>
    <row r="76" spans="1:7" x14ac:dyDescent="0.25">
      <c r="A76" s="57" t="s">
        <v>2008</v>
      </c>
      <c r="B76" s="17" t="s">
        <v>2009</v>
      </c>
      <c r="C76" s="17" t="s">
        <v>1233</v>
      </c>
      <c r="D76" s="6">
        <v>955202</v>
      </c>
      <c r="E76" s="7">
        <v>2352.66</v>
      </c>
      <c r="F76" s="8">
        <v>7.4999999999999997E-3</v>
      </c>
      <c r="G76" s="58"/>
    </row>
    <row r="77" spans="1:7" x14ac:dyDescent="0.25">
      <c r="A77" s="57" t="s">
        <v>2010</v>
      </c>
      <c r="B77" s="17" t="s">
        <v>2011</v>
      </c>
      <c r="C77" s="17" t="s">
        <v>1360</v>
      </c>
      <c r="D77" s="6">
        <v>565425</v>
      </c>
      <c r="E77" s="7">
        <v>2311.7399999999998</v>
      </c>
      <c r="F77" s="8">
        <v>7.4000000000000003E-3</v>
      </c>
      <c r="G77" s="58"/>
    </row>
    <row r="78" spans="1:7" x14ac:dyDescent="0.25">
      <c r="A78" s="57" t="s">
        <v>2012</v>
      </c>
      <c r="B78" s="17" t="s">
        <v>2013</v>
      </c>
      <c r="C78" s="17" t="s">
        <v>1177</v>
      </c>
      <c r="D78" s="6">
        <v>640134</v>
      </c>
      <c r="E78" s="7">
        <v>2269.2800000000002</v>
      </c>
      <c r="F78" s="8">
        <v>7.1999999999999998E-3</v>
      </c>
      <c r="G78" s="58"/>
    </row>
    <row r="79" spans="1:7" x14ac:dyDescent="0.25">
      <c r="A79" s="57" t="s">
        <v>2014</v>
      </c>
      <c r="B79" s="17" t="s">
        <v>2015</v>
      </c>
      <c r="C79" s="17" t="s">
        <v>1254</v>
      </c>
      <c r="D79" s="6">
        <v>129483</v>
      </c>
      <c r="E79" s="7">
        <v>2264.0100000000002</v>
      </c>
      <c r="F79" s="8">
        <v>7.1999999999999998E-3</v>
      </c>
      <c r="G79" s="58"/>
    </row>
    <row r="80" spans="1:7" x14ac:dyDescent="0.25">
      <c r="A80" s="57" t="s">
        <v>2016</v>
      </c>
      <c r="B80" s="17" t="s">
        <v>2017</v>
      </c>
      <c r="C80" s="17" t="s">
        <v>1285</v>
      </c>
      <c r="D80" s="6">
        <v>394631</v>
      </c>
      <c r="E80" s="7">
        <v>2180.9299999999998</v>
      </c>
      <c r="F80" s="8">
        <v>7.0000000000000001E-3</v>
      </c>
      <c r="G80" s="58"/>
    </row>
    <row r="81" spans="1:7" x14ac:dyDescent="0.25">
      <c r="A81" s="57" t="s">
        <v>2018</v>
      </c>
      <c r="B81" s="17" t="s">
        <v>2019</v>
      </c>
      <c r="C81" s="17" t="s">
        <v>1360</v>
      </c>
      <c r="D81" s="6">
        <v>1996056</v>
      </c>
      <c r="E81" s="7">
        <v>2001.05</v>
      </c>
      <c r="F81" s="8">
        <v>6.4000000000000003E-3</v>
      </c>
      <c r="G81" s="58"/>
    </row>
    <row r="82" spans="1:7" x14ac:dyDescent="0.25">
      <c r="A82" s="57" t="s">
        <v>2020</v>
      </c>
      <c r="B82" s="17" t="s">
        <v>2021</v>
      </c>
      <c r="C82" s="17" t="s">
        <v>1326</v>
      </c>
      <c r="D82" s="6">
        <v>771979</v>
      </c>
      <c r="E82" s="7">
        <v>1930.72</v>
      </c>
      <c r="F82" s="8">
        <v>6.1999999999999998E-3</v>
      </c>
      <c r="G82" s="58"/>
    </row>
    <row r="83" spans="1:7" x14ac:dyDescent="0.25">
      <c r="A83" s="57" t="s">
        <v>1442</v>
      </c>
      <c r="B83" s="17" t="s">
        <v>1443</v>
      </c>
      <c r="C83" s="17" t="s">
        <v>1326</v>
      </c>
      <c r="D83" s="6">
        <v>53925</v>
      </c>
      <c r="E83" s="7">
        <v>1679.39</v>
      </c>
      <c r="F83" s="8">
        <v>5.4000000000000003E-3</v>
      </c>
      <c r="G83" s="58"/>
    </row>
    <row r="84" spans="1:7" x14ac:dyDescent="0.25">
      <c r="A84" s="57" t="s">
        <v>1893</v>
      </c>
      <c r="B84" s="17" t="s">
        <v>1894</v>
      </c>
      <c r="C84" s="17" t="s">
        <v>1299</v>
      </c>
      <c r="D84" s="6">
        <v>41877</v>
      </c>
      <c r="E84" s="7">
        <v>1531.74</v>
      </c>
      <c r="F84" s="8">
        <v>4.8999999999999998E-3</v>
      </c>
      <c r="G84" s="58"/>
    </row>
    <row r="85" spans="1:7" x14ac:dyDescent="0.25">
      <c r="A85" s="57" t="s">
        <v>1949</v>
      </c>
      <c r="B85" s="17" t="s">
        <v>1950</v>
      </c>
      <c r="C85" s="17" t="s">
        <v>1368</v>
      </c>
      <c r="D85" s="6">
        <v>30000</v>
      </c>
      <c r="E85" s="7">
        <v>306.18</v>
      </c>
      <c r="F85" s="8">
        <v>1E-3</v>
      </c>
      <c r="G85" s="58"/>
    </row>
    <row r="86" spans="1:7" x14ac:dyDescent="0.25">
      <c r="A86" s="59" t="s">
        <v>129</v>
      </c>
      <c r="B86" s="18"/>
      <c r="C86" s="18"/>
      <c r="D86" s="9"/>
      <c r="E86" s="20">
        <v>307420.17</v>
      </c>
      <c r="F86" s="21">
        <v>0.98050000000000004</v>
      </c>
      <c r="G86" s="60"/>
    </row>
    <row r="87" spans="1:7" x14ac:dyDescent="0.25">
      <c r="A87" s="59" t="s">
        <v>1551</v>
      </c>
      <c r="B87" s="17"/>
      <c r="C87" s="17"/>
      <c r="D87" s="6"/>
      <c r="E87" s="7"/>
      <c r="F87" s="8"/>
      <c r="G87" s="58"/>
    </row>
    <row r="88" spans="1:7" x14ac:dyDescent="0.25">
      <c r="A88" s="59" t="s">
        <v>129</v>
      </c>
      <c r="B88" s="17"/>
      <c r="C88" s="17"/>
      <c r="D88" s="6"/>
      <c r="E88" s="22" t="s">
        <v>123</v>
      </c>
      <c r="F88" s="23" t="s">
        <v>123</v>
      </c>
      <c r="G88" s="58"/>
    </row>
    <row r="89" spans="1:7" x14ac:dyDescent="0.25">
      <c r="A89" s="61" t="s">
        <v>165</v>
      </c>
      <c r="B89" s="40"/>
      <c r="C89" s="40"/>
      <c r="D89" s="41"/>
      <c r="E89" s="14">
        <v>307420.17</v>
      </c>
      <c r="F89" s="15">
        <v>0.98050000000000004</v>
      </c>
      <c r="G89" s="60"/>
    </row>
    <row r="90" spans="1:7" x14ac:dyDescent="0.25">
      <c r="A90" s="57"/>
      <c r="B90" s="17"/>
      <c r="C90" s="17"/>
      <c r="D90" s="6"/>
      <c r="E90" s="7"/>
      <c r="F90" s="8"/>
      <c r="G90" s="58"/>
    </row>
    <row r="91" spans="1:7" x14ac:dyDescent="0.25">
      <c r="A91" s="57"/>
      <c r="B91" s="17"/>
      <c r="C91" s="17"/>
      <c r="D91" s="6"/>
      <c r="E91" s="7"/>
      <c r="F91" s="8"/>
      <c r="G91" s="58"/>
    </row>
    <row r="92" spans="1:7" x14ac:dyDescent="0.25">
      <c r="A92" s="59" t="s">
        <v>169</v>
      </c>
      <c r="B92" s="17"/>
      <c r="C92" s="17"/>
      <c r="D92" s="6"/>
      <c r="E92" s="7"/>
      <c r="F92" s="8"/>
      <c r="G92" s="58"/>
    </row>
    <row r="93" spans="1:7" x14ac:dyDescent="0.25">
      <c r="A93" s="57" t="s">
        <v>170</v>
      </c>
      <c r="B93" s="17"/>
      <c r="C93" s="17"/>
      <c r="D93" s="6"/>
      <c r="E93" s="7">
        <v>6065.17</v>
      </c>
      <c r="F93" s="8">
        <v>1.9300000000000001E-2</v>
      </c>
      <c r="G93" s="58">
        <v>7.0182999999999995E-2</v>
      </c>
    </row>
    <row r="94" spans="1:7" x14ac:dyDescent="0.25">
      <c r="A94" s="59" t="s">
        <v>129</v>
      </c>
      <c r="B94" s="18"/>
      <c r="C94" s="18"/>
      <c r="D94" s="9"/>
      <c r="E94" s="20">
        <v>6065.17</v>
      </c>
      <c r="F94" s="21">
        <v>1.9300000000000001E-2</v>
      </c>
      <c r="G94" s="60"/>
    </row>
    <row r="95" spans="1:7" x14ac:dyDescent="0.25">
      <c r="A95" s="57"/>
      <c r="B95" s="17"/>
      <c r="C95" s="17"/>
      <c r="D95" s="6"/>
      <c r="E95" s="7"/>
      <c r="F95" s="8"/>
      <c r="G95" s="58"/>
    </row>
    <row r="96" spans="1:7" x14ac:dyDescent="0.25">
      <c r="A96" s="61" t="s">
        <v>165</v>
      </c>
      <c r="B96" s="40"/>
      <c r="C96" s="40"/>
      <c r="D96" s="41"/>
      <c r="E96" s="20">
        <v>6065.17</v>
      </c>
      <c r="F96" s="21">
        <v>1.9300000000000001E-2</v>
      </c>
      <c r="G96" s="60"/>
    </row>
    <row r="97" spans="1:7" x14ac:dyDescent="0.25">
      <c r="A97" s="57" t="s">
        <v>171</v>
      </c>
      <c r="B97" s="17"/>
      <c r="C97" s="17"/>
      <c r="D97" s="6"/>
      <c r="E97" s="7">
        <v>4.6648958</v>
      </c>
      <c r="F97" s="45" t="s">
        <v>172</v>
      </c>
      <c r="G97" s="58"/>
    </row>
    <row r="98" spans="1:7" x14ac:dyDescent="0.25">
      <c r="A98" s="57" t="s">
        <v>173</v>
      </c>
      <c r="B98" s="17"/>
      <c r="C98" s="17"/>
      <c r="D98" s="6"/>
      <c r="E98" s="11">
        <v>-27.944895800000001</v>
      </c>
      <c r="F98" s="8">
        <v>1.8599999999999999E-4</v>
      </c>
      <c r="G98" s="58">
        <v>7.0182999999999995E-2</v>
      </c>
    </row>
    <row r="99" spans="1:7" x14ac:dyDescent="0.25">
      <c r="A99" s="62" t="s">
        <v>174</v>
      </c>
      <c r="B99" s="19"/>
      <c r="C99" s="19"/>
      <c r="D99" s="13"/>
      <c r="E99" s="14">
        <v>313462.06</v>
      </c>
      <c r="F99" s="15">
        <v>1</v>
      </c>
      <c r="G99" s="63"/>
    </row>
    <row r="100" spans="1:7" x14ac:dyDescent="0.25">
      <c r="A100" s="48"/>
      <c r="G100" s="49"/>
    </row>
    <row r="101" spans="1:7" x14ac:dyDescent="0.25">
      <c r="A101" s="46" t="s">
        <v>177</v>
      </c>
      <c r="G101" s="49"/>
    </row>
    <row r="102" spans="1:7" x14ac:dyDescent="0.25">
      <c r="A102" s="48"/>
      <c r="G102" s="49"/>
    </row>
    <row r="103" spans="1:7" x14ac:dyDescent="0.25">
      <c r="A103" s="46" t="s">
        <v>187</v>
      </c>
      <c r="G103" s="49"/>
    </row>
    <row r="104" spans="1:7" x14ac:dyDescent="0.25">
      <c r="A104" s="65" t="s">
        <v>188</v>
      </c>
      <c r="B104" s="66" t="s">
        <v>123</v>
      </c>
      <c r="G104" s="49"/>
    </row>
    <row r="105" spans="1:7" x14ac:dyDescent="0.25">
      <c r="A105" s="48" t="s">
        <v>189</v>
      </c>
      <c r="G105" s="49"/>
    </row>
    <row r="106" spans="1:7" x14ac:dyDescent="0.25">
      <c r="A106" s="48" t="s">
        <v>190</v>
      </c>
      <c r="B106" s="66" t="s">
        <v>191</v>
      </c>
      <c r="C106" s="66" t="s">
        <v>191</v>
      </c>
      <c r="G106" s="49"/>
    </row>
    <row r="107" spans="1:7" x14ac:dyDescent="0.25">
      <c r="A107" s="48"/>
      <c r="B107" s="28">
        <v>45198</v>
      </c>
      <c r="C107" s="28">
        <v>45382</v>
      </c>
      <c r="G107" s="49"/>
    </row>
    <row r="108" spans="1:7" x14ac:dyDescent="0.25">
      <c r="A108" s="48" t="s">
        <v>195</v>
      </c>
      <c r="B108">
        <v>34.405999999999999</v>
      </c>
      <c r="C108" s="88">
        <v>39.36</v>
      </c>
      <c r="E108" s="2"/>
      <c r="G108" s="68"/>
    </row>
    <row r="109" spans="1:7" x14ac:dyDescent="0.25">
      <c r="A109" s="48" t="s">
        <v>196</v>
      </c>
      <c r="B109">
        <v>30.099</v>
      </c>
      <c r="C109">
        <v>34.433</v>
      </c>
      <c r="E109" s="2"/>
      <c r="G109" s="68"/>
    </row>
    <row r="110" spans="1:7" x14ac:dyDescent="0.25">
      <c r="A110" s="48" t="s">
        <v>669</v>
      </c>
      <c r="B110">
        <v>31.948</v>
      </c>
      <c r="C110">
        <v>36.274000000000001</v>
      </c>
      <c r="E110" s="2"/>
      <c r="G110" s="68"/>
    </row>
    <row r="111" spans="1:7" x14ac:dyDescent="0.25">
      <c r="A111" s="48" t="s">
        <v>670</v>
      </c>
      <c r="B111">
        <v>27.762</v>
      </c>
      <c r="C111">
        <v>31.521000000000001</v>
      </c>
      <c r="E111" s="2"/>
      <c r="G111" s="68"/>
    </row>
    <row r="112" spans="1:7" x14ac:dyDescent="0.25">
      <c r="A112" s="48"/>
      <c r="E112" s="2"/>
      <c r="G112" s="68"/>
    </row>
    <row r="113" spans="1:7" x14ac:dyDescent="0.25">
      <c r="A113" s="47" t="s">
        <v>205</v>
      </c>
      <c r="E113" s="2"/>
      <c r="G113" s="68"/>
    </row>
    <row r="114" spans="1:7" x14ac:dyDescent="0.25">
      <c r="A114" s="48"/>
      <c r="E114" s="2"/>
      <c r="G114" s="68"/>
    </row>
    <row r="115" spans="1:7" x14ac:dyDescent="0.25">
      <c r="A115" s="48" t="s">
        <v>207</v>
      </c>
      <c r="B115" s="66" t="s">
        <v>123</v>
      </c>
      <c r="G115" s="49"/>
    </row>
    <row r="116" spans="1:7" x14ac:dyDescent="0.25">
      <c r="A116" s="48" t="s">
        <v>208</v>
      </c>
      <c r="B116" s="66" t="s">
        <v>123</v>
      </c>
      <c r="G116" s="49"/>
    </row>
    <row r="117" spans="1:7" x14ac:dyDescent="0.25">
      <c r="A117" s="65" t="s">
        <v>209</v>
      </c>
      <c r="B117" s="66" t="s">
        <v>123</v>
      </c>
      <c r="G117" s="49"/>
    </row>
    <row r="118" spans="1:7" x14ac:dyDescent="0.25">
      <c r="A118" s="65" t="s">
        <v>210</v>
      </c>
      <c r="B118" s="66" t="s">
        <v>123</v>
      </c>
      <c r="G118" s="49"/>
    </row>
    <row r="119" spans="1:7" x14ac:dyDescent="0.25">
      <c r="A119" s="48" t="s">
        <v>1756</v>
      </c>
      <c r="B119" s="69">
        <v>0.246889</v>
      </c>
      <c r="G119" s="49"/>
    </row>
    <row r="120" spans="1:7" ht="30" customHeight="1" x14ac:dyDescent="0.25">
      <c r="A120" s="65" t="s">
        <v>212</v>
      </c>
      <c r="B120" s="66" t="s">
        <v>123</v>
      </c>
      <c r="G120" s="49"/>
    </row>
    <row r="121" spans="1:7" ht="30" customHeight="1" x14ac:dyDescent="0.25">
      <c r="A121" s="65" t="s">
        <v>213</v>
      </c>
      <c r="B121" s="66" t="s">
        <v>123</v>
      </c>
      <c r="G121" s="49"/>
    </row>
    <row r="122" spans="1:7" ht="30" customHeight="1" x14ac:dyDescent="0.25">
      <c r="A122" s="65" t="s">
        <v>214</v>
      </c>
      <c r="B122" s="66" t="s">
        <v>123</v>
      </c>
      <c r="G122" s="49"/>
    </row>
    <row r="123" spans="1:7" x14ac:dyDescent="0.25">
      <c r="A123" s="48" t="s">
        <v>215</v>
      </c>
      <c r="B123" s="66" t="s">
        <v>123</v>
      </c>
      <c r="G123" s="49"/>
    </row>
    <row r="124" spans="1:7" x14ac:dyDescent="0.25">
      <c r="A124" s="48" t="s">
        <v>216</v>
      </c>
      <c r="B124" s="66" t="s">
        <v>123</v>
      </c>
      <c r="G124" s="49"/>
    </row>
    <row r="125" spans="1:7" ht="15.75" customHeight="1" thickBot="1" x14ac:dyDescent="0.3">
      <c r="A125" s="70"/>
      <c r="B125" s="71"/>
      <c r="C125" s="71"/>
      <c r="D125" s="71"/>
      <c r="E125" s="71"/>
      <c r="F125" s="71"/>
      <c r="G125" s="72"/>
    </row>
    <row r="127" spans="1:7" ht="69.95" customHeight="1" x14ac:dyDescent="0.25">
      <c r="A127" s="137" t="s">
        <v>217</v>
      </c>
      <c r="B127" s="137" t="s">
        <v>218</v>
      </c>
      <c r="C127" s="137" t="s">
        <v>5</v>
      </c>
      <c r="D127" s="137" t="s">
        <v>6</v>
      </c>
    </row>
    <row r="128" spans="1:7" ht="69.95" customHeight="1" x14ac:dyDescent="0.25">
      <c r="A128" s="137" t="s">
        <v>2022</v>
      </c>
      <c r="B128" s="137"/>
      <c r="C128" s="137" t="s">
        <v>60</v>
      </c>
      <c r="D128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18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71.14062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219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35.1" customHeight="1" x14ac:dyDescent="0.25">
      <c r="A4" s="144" t="s">
        <v>220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9" t="s">
        <v>122</v>
      </c>
      <c r="B9" s="17"/>
      <c r="C9" s="17"/>
      <c r="D9" s="6"/>
      <c r="E9" s="44" t="s">
        <v>123</v>
      </c>
      <c r="F9" s="45" t="s">
        <v>123</v>
      </c>
      <c r="G9" s="58"/>
    </row>
    <row r="10" spans="1:8" x14ac:dyDescent="0.25">
      <c r="A10" s="57"/>
      <c r="B10" s="17"/>
      <c r="C10" s="17"/>
      <c r="D10" s="6"/>
      <c r="E10" s="7"/>
      <c r="F10" s="8"/>
      <c r="G10" s="58"/>
    </row>
    <row r="11" spans="1:8" x14ac:dyDescent="0.25">
      <c r="A11" s="59" t="s">
        <v>221</v>
      </c>
      <c r="B11" s="17"/>
      <c r="C11" s="17"/>
      <c r="D11" s="6"/>
      <c r="E11" s="7"/>
      <c r="F11" s="8"/>
      <c r="G11" s="58"/>
    </row>
    <row r="12" spans="1:8" x14ac:dyDescent="0.25">
      <c r="A12" s="59" t="s">
        <v>222</v>
      </c>
      <c r="B12" s="17"/>
      <c r="C12" s="17"/>
      <c r="D12" s="6"/>
      <c r="E12" s="7"/>
      <c r="F12" s="8"/>
      <c r="G12" s="58"/>
    </row>
    <row r="13" spans="1:8" x14ac:dyDescent="0.25">
      <c r="A13" s="57" t="s">
        <v>223</v>
      </c>
      <c r="B13" s="17" t="s">
        <v>224</v>
      </c>
      <c r="C13" s="17" t="s">
        <v>225</v>
      </c>
      <c r="D13" s="6">
        <v>121000000</v>
      </c>
      <c r="E13" s="7">
        <v>118774.57</v>
      </c>
      <c r="F13" s="8">
        <v>0.10059999999999999</v>
      </c>
      <c r="G13" s="58">
        <v>7.7501E-2</v>
      </c>
    </row>
    <row r="14" spans="1:8" x14ac:dyDescent="0.25">
      <c r="A14" s="57" t="s">
        <v>226</v>
      </c>
      <c r="B14" s="17" t="s">
        <v>227</v>
      </c>
      <c r="C14" s="17" t="s">
        <v>228</v>
      </c>
      <c r="D14" s="6">
        <v>85000000</v>
      </c>
      <c r="E14" s="7">
        <v>83251.38</v>
      </c>
      <c r="F14" s="8">
        <v>7.0499999999999993E-2</v>
      </c>
      <c r="G14" s="58">
        <v>7.5524999999999995E-2</v>
      </c>
    </row>
    <row r="15" spans="1:8" x14ac:dyDescent="0.25">
      <c r="A15" s="57" t="s">
        <v>229</v>
      </c>
      <c r="B15" s="17" t="s">
        <v>230</v>
      </c>
      <c r="C15" s="17" t="s">
        <v>228</v>
      </c>
      <c r="D15" s="6">
        <v>83500000</v>
      </c>
      <c r="E15" s="7">
        <v>81693.98</v>
      </c>
      <c r="F15" s="8">
        <v>6.9199999999999998E-2</v>
      </c>
      <c r="G15" s="58">
        <v>7.6248999999999997E-2</v>
      </c>
    </row>
    <row r="16" spans="1:8" x14ac:dyDescent="0.25">
      <c r="A16" s="57" t="s">
        <v>231</v>
      </c>
      <c r="B16" s="17" t="s">
        <v>232</v>
      </c>
      <c r="C16" s="17" t="s">
        <v>228</v>
      </c>
      <c r="D16" s="6">
        <v>81000000</v>
      </c>
      <c r="E16" s="7">
        <v>80469.94</v>
      </c>
      <c r="F16" s="8">
        <v>6.8099999999999994E-2</v>
      </c>
      <c r="G16" s="58">
        <v>7.6399999999999996E-2</v>
      </c>
    </row>
    <row r="17" spans="1:7" x14ac:dyDescent="0.25">
      <c r="A17" s="57" t="s">
        <v>233</v>
      </c>
      <c r="B17" s="17" t="s">
        <v>234</v>
      </c>
      <c r="C17" s="17" t="s">
        <v>228</v>
      </c>
      <c r="D17" s="6">
        <v>74000000</v>
      </c>
      <c r="E17" s="7">
        <v>72768.570000000007</v>
      </c>
      <c r="F17" s="8">
        <v>6.1600000000000002E-2</v>
      </c>
      <c r="G17" s="58">
        <v>7.6950000000000005E-2</v>
      </c>
    </row>
    <row r="18" spans="1:7" x14ac:dyDescent="0.25">
      <c r="A18" s="57" t="s">
        <v>235</v>
      </c>
      <c r="B18" s="17" t="s">
        <v>236</v>
      </c>
      <c r="C18" s="17" t="s">
        <v>228</v>
      </c>
      <c r="D18" s="6">
        <v>69000000</v>
      </c>
      <c r="E18" s="7">
        <v>67734.679999999993</v>
      </c>
      <c r="F18" s="8">
        <v>5.7299999999999997E-2</v>
      </c>
      <c r="G18" s="58">
        <v>7.6899999999999996E-2</v>
      </c>
    </row>
    <row r="19" spans="1:7" x14ac:dyDescent="0.25">
      <c r="A19" s="57" t="s">
        <v>237</v>
      </c>
      <c r="B19" s="17" t="s">
        <v>238</v>
      </c>
      <c r="C19" s="17" t="s">
        <v>239</v>
      </c>
      <c r="D19" s="6">
        <v>58000000</v>
      </c>
      <c r="E19" s="7">
        <v>56726.44</v>
      </c>
      <c r="F19" s="8">
        <v>4.8000000000000001E-2</v>
      </c>
      <c r="G19" s="58">
        <v>7.7700000000000005E-2</v>
      </c>
    </row>
    <row r="20" spans="1:7" x14ac:dyDescent="0.25">
      <c r="A20" s="57" t="s">
        <v>240</v>
      </c>
      <c r="B20" s="17" t="s">
        <v>241</v>
      </c>
      <c r="C20" s="17" t="s">
        <v>239</v>
      </c>
      <c r="D20" s="6">
        <v>54000000</v>
      </c>
      <c r="E20" s="7">
        <v>52754.49</v>
      </c>
      <c r="F20" s="8">
        <v>4.4699999999999997E-2</v>
      </c>
      <c r="G20" s="58">
        <v>7.7687000000000006E-2</v>
      </c>
    </row>
    <row r="21" spans="1:7" x14ac:dyDescent="0.25">
      <c r="A21" s="57" t="s">
        <v>242</v>
      </c>
      <c r="B21" s="17" t="s">
        <v>243</v>
      </c>
      <c r="C21" s="17" t="s">
        <v>228</v>
      </c>
      <c r="D21" s="6">
        <v>51000000</v>
      </c>
      <c r="E21" s="7">
        <v>50432.01</v>
      </c>
      <c r="F21" s="8">
        <v>4.2700000000000002E-2</v>
      </c>
      <c r="G21" s="58">
        <v>7.6400999999999997E-2</v>
      </c>
    </row>
    <row r="22" spans="1:7" x14ac:dyDescent="0.25">
      <c r="A22" s="57" t="s">
        <v>244</v>
      </c>
      <c r="B22" s="17" t="s">
        <v>245</v>
      </c>
      <c r="C22" s="17" t="s">
        <v>228</v>
      </c>
      <c r="D22" s="6">
        <v>47500000</v>
      </c>
      <c r="E22" s="7">
        <v>47369.85</v>
      </c>
      <c r="F22" s="8">
        <v>4.0099999999999997E-2</v>
      </c>
      <c r="G22" s="58">
        <v>7.6649999999999996E-2</v>
      </c>
    </row>
    <row r="23" spans="1:7" x14ac:dyDescent="0.25">
      <c r="A23" s="57" t="s">
        <v>246</v>
      </c>
      <c r="B23" s="17" t="s">
        <v>247</v>
      </c>
      <c r="C23" s="17" t="s">
        <v>239</v>
      </c>
      <c r="D23" s="6">
        <v>41500000</v>
      </c>
      <c r="E23" s="7">
        <v>40580.15</v>
      </c>
      <c r="F23" s="8">
        <v>3.44E-2</v>
      </c>
      <c r="G23" s="58">
        <v>7.5700000000000003E-2</v>
      </c>
    </row>
    <row r="24" spans="1:7" x14ac:dyDescent="0.25">
      <c r="A24" s="57" t="s">
        <v>248</v>
      </c>
      <c r="B24" s="17" t="s">
        <v>249</v>
      </c>
      <c r="C24" s="17" t="s">
        <v>228</v>
      </c>
      <c r="D24" s="6">
        <v>39500000</v>
      </c>
      <c r="E24" s="7">
        <v>38614.019999999997</v>
      </c>
      <c r="F24" s="8">
        <v>3.27E-2</v>
      </c>
      <c r="G24" s="58">
        <v>7.6902999999999999E-2</v>
      </c>
    </row>
    <row r="25" spans="1:7" x14ac:dyDescent="0.25">
      <c r="A25" s="57" t="s">
        <v>250</v>
      </c>
      <c r="B25" s="17" t="s">
        <v>251</v>
      </c>
      <c r="C25" s="17" t="s">
        <v>228</v>
      </c>
      <c r="D25" s="6">
        <v>34500000</v>
      </c>
      <c r="E25" s="7">
        <v>34226.449999999997</v>
      </c>
      <c r="F25" s="8">
        <v>2.9000000000000001E-2</v>
      </c>
      <c r="G25" s="58">
        <v>7.7549000000000007E-2</v>
      </c>
    </row>
    <row r="26" spans="1:7" x14ac:dyDescent="0.25">
      <c r="A26" s="57" t="s">
        <v>252</v>
      </c>
      <c r="B26" s="17" t="s">
        <v>253</v>
      </c>
      <c r="C26" s="17" t="s">
        <v>228</v>
      </c>
      <c r="D26" s="6">
        <v>33500000</v>
      </c>
      <c r="E26" s="7">
        <v>33357.79</v>
      </c>
      <c r="F26" s="8">
        <v>2.8199999999999999E-2</v>
      </c>
      <c r="G26" s="58">
        <v>7.5249999999999997E-2</v>
      </c>
    </row>
    <row r="27" spans="1:7" x14ac:dyDescent="0.25">
      <c r="A27" s="57" t="s">
        <v>254</v>
      </c>
      <c r="B27" s="17" t="s">
        <v>255</v>
      </c>
      <c r="C27" s="17" t="s">
        <v>228</v>
      </c>
      <c r="D27" s="6">
        <v>22500000</v>
      </c>
      <c r="E27" s="7">
        <v>22401.95</v>
      </c>
      <c r="F27" s="8">
        <v>1.9E-2</v>
      </c>
      <c r="G27" s="58">
        <v>7.4700000000000003E-2</v>
      </c>
    </row>
    <row r="28" spans="1:7" x14ac:dyDescent="0.25">
      <c r="A28" s="57" t="s">
        <v>256</v>
      </c>
      <c r="B28" s="17" t="s">
        <v>257</v>
      </c>
      <c r="C28" s="17" t="s">
        <v>239</v>
      </c>
      <c r="D28" s="6">
        <v>22500000</v>
      </c>
      <c r="E28" s="7">
        <v>22071.24</v>
      </c>
      <c r="F28" s="8">
        <v>1.8700000000000001E-2</v>
      </c>
      <c r="G28" s="58">
        <v>7.7700000000000005E-2</v>
      </c>
    </row>
    <row r="29" spans="1:7" x14ac:dyDescent="0.25">
      <c r="A29" s="57" t="s">
        <v>258</v>
      </c>
      <c r="B29" s="17" t="s">
        <v>259</v>
      </c>
      <c r="C29" s="17" t="s">
        <v>228</v>
      </c>
      <c r="D29" s="6">
        <v>21000000</v>
      </c>
      <c r="E29" s="7">
        <v>20778.240000000002</v>
      </c>
      <c r="F29" s="8">
        <v>1.7600000000000001E-2</v>
      </c>
      <c r="G29" s="58">
        <v>7.5725000000000001E-2</v>
      </c>
    </row>
    <row r="30" spans="1:7" x14ac:dyDescent="0.25">
      <c r="A30" s="57" t="s">
        <v>260</v>
      </c>
      <c r="B30" s="17" t="s">
        <v>261</v>
      </c>
      <c r="C30" s="17" t="s">
        <v>228</v>
      </c>
      <c r="D30" s="6">
        <v>19500000</v>
      </c>
      <c r="E30" s="7">
        <v>19588.43</v>
      </c>
      <c r="F30" s="8">
        <v>1.66E-2</v>
      </c>
      <c r="G30" s="58">
        <v>7.7299999999999994E-2</v>
      </c>
    </row>
    <row r="31" spans="1:7" x14ac:dyDescent="0.25">
      <c r="A31" s="57" t="s">
        <v>262</v>
      </c>
      <c r="B31" s="17" t="s">
        <v>263</v>
      </c>
      <c r="C31" s="17" t="s">
        <v>228</v>
      </c>
      <c r="D31" s="6">
        <v>12000000</v>
      </c>
      <c r="E31" s="7">
        <v>12042.24</v>
      </c>
      <c r="F31" s="8">
        <v>1.0200000000000001E-2</v>
      </c>
      <c r="G31" s="58">
        <v>7.8049999999999994E-2</v>
      </c>
    </row>
    <row r="32" spans="1:7" x14ac:dyDescent="0.25">
      <c r="A32" s="57" t="s">
        <v>264</v>
      </c>
      <c r="B32" s="17" t="s">
        <v>265</v>
      </c>
      <c r="C32" s="17" t="s">
        <v>228</v>
      </c>
      <c r="D32" s="6">
        <v>10000000</v>
      </c>
      <c r="E32" s="7">
        <v>10138.39</v>
      </c>
      <c r="F32" s="8">
        <v>8.6E-3</v>
      </c>
      <c r="G32" s="58">
        <v>7.5052999999999995E-2</v>
      </c>
    </row>
    <row r="33" spans="1:7" x14ac:dyDescent="0.25">
      <c r="A33" s="57" t="s">
        <v>266</v>
      </c>
      <c r="B33" s="17" t="s">
        <v>267</v>
      </c>
      <c r="C33" s="17" t="s">
        <v>228</v>
      </c>
      <c r="D33" s="6">
        <v>10000000</v>
      </c>
      <c r="E33" s="7">
        <v>9930.6299999999992</v>
      </c>
      <c r="F33" s="8">
        <v>8.3999999999999995E-3</v>
      </c>
      <c r="G33" s="58">
        <v>7.5600000000000001E-2</v>
      </c>
    </row>
    <row r="34" spans="1:7" x14ac:dyDescent="0.25">
      <c r="A34" s="57" t="s">
        <v>268</v>
      </c>
      <c r="B34" s="17" t="s">
        <v>269</v>
      </c>
      <c r="C34" s="17" t="s">
        <v>228</v>
      </c>
      <c r="D34" s="6">
        <v>9000000</v>
      </c>
      <c r="E34" s="7">
        <v>9036.06</v>
      </c>
      <c r="F34" s="8">
        <v>7.6E-3</v>
      </c>
      <c r="G34" s="58">
        <v>7.6648999999999995E-2</v>
      </c>
    </row>
    <row r="35" spans="1:7" x14ac:dyDescent="0.25">
      <c r="A35" s="57" t="s">
        <v>270</v>
      </c>
      <c r="B35" s="17" t="s">
        <v>271</v>
      </c>
      <c r="C35" s="17" t="s">
        <v>228</v>
      </c>
      <c r="D35" s="6">
        <v>8500000</v>
      </c>
      <c r="E35" s="7">
        <v>8548.5300000000007</v>
      </c>
      <c r="F35" s="8">
        <v>7.1999999999999998E-3</v>
      </c>
      <c r="G35" s="58">
        <v>7.6649999999999996E-2</v>
      </c>
    </row>
    <row r="36" spans="1:7" x14ac:dyDescent="0.25">
      <c r="A36" s="57" t="s">
        <v>272</v>
      </c>
      <c r="B36" s="17" t="s">
        <v>273</v>
      </c>
      <c r="C36" s="17" t="s">
        <v>228</v>
      </c>
      <c r="D36" s="6">
        <v>7500000</v>
      </c>
      <c r="E36" s="7">
        <v>7521.83</v>
      </c>
      <c r="F36" s="8">
        <v>6.4000000000000003E-3</v>
      </c>
      <c r="G36" s="58">
        <v>7.6999999999999999E-2</v>
      </c>
    </row>
    <row r="37" spans="1:7" x14ac:dyDescent="0.25">
      <c r="A37" s="57" t="s">
        <v>274</v>
      </c>
      <c r="B37" s="17" t="s">
        <v>275</v>
      </c>
      <c r="C37" s="17" t="s">
        <v>228</v>
      </c>
      <c r="D37" s="6">
        <v>5000000</v>
      </c>
      <c r="E37" s="7">
        <v>5028.3100000000004</v>
      </c>
      <c r="F37" s="8">
        <v>4.3E-3</v>
      </c>
      <c r="G37" s="58">
        <v>7.7010999999999996E-2</v>
      </c>
    </row>
    <row r="38" spans="1:7" x14ac:dyDescent="0.25">
      <c r="A38" s="57" t="s">
        <v>276</v>
      </c>
      <c r="B38" s="17" t="s">
        <v>277</v>
      </c>
      <c r="C38" s="17" t="s">
        <v>228</v>
      </c>
      <c r="D38" s="6">
        <v>5000000</v>
      </c>
      <c r="E38" s="7">
        <v>5023.93</v>
      </c>
      <c r="F38" s="8">
        <v>4.3E-3</v>
      </c>
      <c r="G38" s="58">
        <v>7.6648999999999995E-2</v>
      </c>
    </row>
    <row r="39" spans="1:7" x14ac:dyDescent="0.25">
      <c r="A39" s="57" t="s">
        <v>278</v>
      </c>
      <c r="B39" s="17" t="s">
        <v>279</v>
      </c>
      <c r="C39" s="17" t="s">
        <v>228</v>
      </c>
      <c r="D39" s="6">
        <v>5000000</v>
      </c>
      <c r="E39" s="7">
        <v>5008.72</v>
      </c>
      <c r="F39" s="8">
        <v>4.1999999999999997E-3</v>
      </c>
      <c r="G39" s="58">
        <v>7.6599E-2</v>
      </c>
    </row>
    <row r="40" spans="1:7" x14ac:dyDescent="0.25">
      <c r="A40" s="57" t="s">
        <v>280</v>
      </c>
      <c r="B40" s="17" t="s">
        <v>281</v>
      </c>
      <c r="C40" s="17" t="s">
        <v>228</v>
      </c>
      <c r="D40" s="6">
        <v>5000000</v>
      </c>
      <c r="E40" s="7">
        <v>4898.7299999999996</v>
      </c>
      <c r="F40" s="8">
        <v>4.1000000000000003E-3</v>
      </c>
      <c r="G40" s="58">
        <v>7.7499999999999999E-2</v>
      </c>
    </row>
    <row r="41" spans="1:7" x14ac:dyDescent="0.25">
      <c r="A41" s="57" t="s">
        <v>282</v>
      </c>
      <c r="B41" s="17" t="s">
        <v>283</v>
      </c>
      <c r="C41" s="17" t="s">
        <v>239</v>
      </c>
      <c r="D41" s="6">
        <v>2500000</v>
      </c>
      <c r="E41" s="7">
        <v>2451.9899999999998</v>
      </c>
      <c r="F41" s="8">
        <v>2.0999999999999999E-3</v>
      </c>
      <c r="G41" s="58">
        <v>7.7700000000000005E-2</v>
      </c>
    </row>
    <row r="42" spans="1:7" x14ac:dyDescent="0.25">
      <c r="A42" s="57" t="s">
        <v>284</v>
      </c>
      <c r="B42" s="17" t="s">
        <v>285</v>
      </c>
      <c r="C42" s="17" t="s">
        <v>228</v>
      </c>
      <c r="D42" s="6">
        <v>1970000</v>
      </c>
      <c r="E42" s="7">
        <v>1982.69</v>
      </c>
      <c r="F42" s="8">
        <v>1.6999999999999999E-3</v>
      </c>
      <c r="G42" s="58">
        <v>7.7899999999999997E-2</v>
      </c>
    </row>
    <row r="43" spans="1:7" x14ac:dyDescent="0.25">
      <c r="A43" s="57" t="s">
        <v>286</v>
      </c>
      <c r="B43" s="17" t="s">
        <v>287</v>
      </c>
      <c r="C43" s="17" t="s">
        <v>228</v>
      </c>
      <c r="D43" s="6">
        <v>1650000</v>
      </c>
      <c r="E43" s="7">
        <v>1669.15</v>
      </c>
      <c r="F43" s="8">
        <v>1.4E-3</v>
      </c>
      <c r="G43" s="58">
        <v>7.6899999999999996E-2</v>
      </c>
    </row>
    <row r="44" spans="1:7" x14ac:dyDescent="0.25">
      <c r="A44" s="57" t="s">
        <v>288</v>
      </c>
      <c r="B44" s="17" t="s">
        <v>289</v>
      </c>
      <c r="C44" s="17" t="s">
        <v>228</v>
      </c>
      <c r="D44" s="6">
        <v>1500000</v>
      </c>
      <c r="E44" s="7">
        <v>1515.64</v>
      </c>
      <c r="F44" s="8">
        <v>1.2999999999999999E-3</v>
      </c>
      <c r="G44" s="58">
        <v>7.6550000000000007E-2</v>
      </c>
    </row>
    <row r="45" spans="1:7" x14ac:dyDescent="0.25">
      <c r="A45" s="57" t="s">
        <v>290</v>
      </c>
      <c r="B45" s="17" t="s">
        <v>291</v>
      </c>
      <c r="C45" s="17" t="s">
        <v>228</v>
      </c>
      <c r="D45" s="6">
        <v>1500000</v>
      </c>
      <c r="E45" s="7">
        <v>1505.82</v>
      </c>
      <c r="F45" s="8">
        <v>1.2999999999999999E-3</v>
      </c>
      <c r="G45" s="58">
        <v>7.6550000000000007E-2</v>
      </c>
    </row>
    <row r="46" spans="1:7" x14ac:dyDescent="0.25">
      <c r="A46" s="57" t="s">
        <v>292</v>
      </c>
      <c r="B46" s="17" t="s">
        <v>293</v>
      </c>
      <c r="C46" s="17" t="s">
        <v>228</v>
      </c>
      <c r="D46" s="6">
        <v>1500000</v>
      </c>
      <c r="E46" s="7">
        <v>1504.45</v>
      </c>
      <c r="F46" s="8">
        <v>1.2999999999999999E-3</v>
      </c>
      <c r="G46" s="58">
        <v>7.6399999999999996E-2</v>
      </c>
    </row>
    <row r="47" spans="1:7" x14ac:dyDescent="0.25">
      <c r="A47" s="57" t="s">
        <v>294</v>
      </c>
      <c r="B47" s="17" t="s">
        <v>295</v>
      </c>
      <c r="C47" s="17" t="s">
        <v>228</v>
      </c>
      <c r="D47" s="6">
        <v>1000000</v>
      </c>
      <c r="E47" s="7">
        <v>1005.77</v>
      </c>
      <c r="F47" s="8">
        <v>8.9999999999999998E-4</v>
      </c>
      <c r="G47" s="58">
        <v>7.535E-2</v>
      </c>
    </row>
    <row r="48" spans="1:7" x14ac:dyDescent="0.25">
      <c r="A48" s="57" t="s">
        <v>296</v>
      </c>
      <c r="B48" s="17" t="s">
        <v>297</v>
      </c>
      <c r="C48" s="17" t="s">
        <v>228</v>
      </c>
      <c r="D48" s="6">
        <v>500000</v>
      </c>
      <c r="E48" s="7">
        <v>507.23</v>
      </c>
      <c r="F48" s="8">
        <v>4.0000000000000002E-4</v>
      </c>
      <c r="G48" s="58">
        <v>7.4700000000000003E-2</v>
      </c>
    </row>
    <row r="49" spans="1:7" x14ac:dyDescent="0.25">
      <c r="A49" s="57" t="s">
        <v>298</v>
      </c>
      <c r="B49" s="17" t="s">
        <v>299</v>
      </c>
      <c r="C49" s="17" t="s">
        <v>228</v>
      </c>
      <c r="D49" s="6">
        <v>500000</v>
      </c>
      <c r="E49" s="7">
        <v>505.06</v>
      </c>
      <c r="F49" s="8">
        <v>4.0000000000000002E-4</v>
      </c>
      <c r="G49" s="58">
        <v>7.5600000000000001E-2</v>
      </c>
    </row>
    <row r="50" spans="1:7" x14ac:dyDescent="0.25">
      <c r="A50" s="57" t="s">
        <v>300</v>
      </c>
      <c r="B50" s="17" t="s">
        <v>301</v>
      </c>
      <c r="C50" s="17" t="s">
        <v>228</v>
      </c>
      <c r="D50" s="6">
        <v>500000</v>
      </c>
      <c r="E50" s="7">
        <v>502.16</v>
      </c>
      <c r="F50" s="8">
        <v>4.0000000000000002E-4</v>
      </c>
      <c r="G50" s="58">
        <v>7.6149999999999995E-2</v>
      </c>
    </row>
    <row r="51" spans="1:7" x14ac:dyDescent="0.25">
      <c r="A51" s="57" t="s">
        <v>302</v>
      </c>
      <c r="B51" s="17" t="s">
        <v>303</v>
      </c>
      <c r="C51" s="17" t="s">
        <v>228</v>
      </c>
      <c r="D51" s="6">
        <v>498000</v>
      </c>
      <c r="E51" s="7">
        <v>497.22</v>
      </c>
      <c r="F51" s="8">
        <v>4.0000000000000002E-4</v>
      </c>
      <c r="G51" s="58">
        <v>7.535E-2</v>
      </c>
    </row>
    <row r="52" spans="1:7" x14ac:dyDescent="0.25">
      <c r="A52" s="59" t="s">
        <v>129</v>
      </c>
      <c r="B52" s="18"/>
      <c r="C52" s="18"/>
      <c r="D52" s="9"/>
      <c r="E52" s="20">
        <v>1034418.73</v>
      </c>
      <c r="F52" s="21">
        <v>0.87590000000000001</v>
      </c>
      <c r="G52" s="60"/>
    </row>
    <row r="53" spans="1:7" x14ac:dyDescent="0.25">
      <c r="A53" s="57"/>
      <c r="B53" s="17"/>
      <c r="C53" s="17"/>
      <c r="D53" s="6"/>
      <c r="E53" s="7"/>
      <c r="F53" s="8"/>
      <c r="G53" s="58"/>
    </row>
    <row r="54" spans="1:7" x14ac:dyDescent="0.25">
      <c r="A54" s="59" t="s">
        <v>304</v>
      </c>
      <c r="B54" s="17"/>
      <c r="C54" s="17"/>
      <c r="D54" s="6"/>
      <c r="E54" s="7"/>
      <c r="F54" s="8"/>
      <c r="G54" s="58"/>
    </row>
    <row r="55" spans="1:7" x14ac:dyDescent="0.25">
      <c r="A55" s="59" t="s">
        <v>129</v>
      </c>
      <c r="B55" s="17"/>
      <c r="C55" s="17"/>
      <c r="D55" s="6"/>
      <c r="E55" s="22" t="s">
        <v>123</v>
      </c>
      <c r="F55" s="23" t="s">
        <v>123</v>
      </c>
      <c r="G55" s="58"/>
    </row>
    <row r="56" spans="1:7" x14ac:dyDescent="0.25">
      <c r="A56" s="57"/>
      <c r="B56" s="17"/>
      <c r="C56" s="17"/>
      <c r="D56" s="6"/>
      <c r="E56" s="7"/>
      <c r="F56" s="8"/>
      <c r="G56" s="58"/>
    </row>
    <row r="57" spans="1:7" x14ac:dyDescent="0.25">
      <c r="A57" s="59" t="s">
        <v>305</v>
      </c>
      <c r="B57" s="17"/>
      <c r="C57" s="17"/>
      <c r="D57" s="6"/>
      <c r="E57" s="7"/>
      <c r="F57" s="8"/>
      <c r="G57" s="58"/>
    </row>
    <row r="58" spans="1:7" x14ac:dyDescent="0.25">
      <c r="A58" s="59" t="s">
        <v>129</v>
      </c>
      <c r="B58" s="17"/>
      <c r="C58" s="17"/>
      <c r="D58" s="6"/>
      <c r="E58" s="22" t="s">
        <v>123</v>
      </c>
      <c r="F58" s="23" t="s">
        <v>123</v>
      </c>
      <c r="G58" s="58"/>
    </row>
    <row r="59" spans="1:7" x14ac:dyDescent="0.25">
      <c r="A59" s="57"/>
      <c r="B59" s="17"/>
      <c r="C59" s="17"/>
      <c r="D59" s="6"/>
      <c r="E59" s="7"/>
      <c r="F59" s="8"/>
      <c r="G59" s="58"/>
    </row>
    <row r="60" spans="1:7" x14ac:dyDescent="0.25">
      <c r="A60" s="61" t="s">
        <v>165</v>
      </c>
      <c r="B60" s="40"/>
      <c r="C60" s="40"/>
      <c r="D60" s="41"/>
      <c r="E60" s="20">
        <v>1034418.73</v>
      </c>
      <c r="F60" s="21">
        <v>0.87590000000000001</v>
      </c>
      <c r="G60" s="60"/>
    </row>
    <row r="61" spans="1:7" x14ac:dyDescent="0.25">
      <c r="A61" s="57"/>
      <c r="B61" s="17"/>
      <c r="C61" s="17"/>
      <c r="D61" s="6"/>
      <c r="E61" s="7"/>
      <c r="F61" s="8"/>
      <c r="G61" s="58"/>
    </row>
    <row r="62" spans="1:7" x14ac:dyDescent="0.25">
      <c r="A62" s="59" t="s">
        <v>124</v>
      </c>
      <c r="B62" s="17"/>
      <c r="C62" s="17"/>
      <c r="D62" s="6"/>
      <c r="E62" s="7"/>
      <c r="F62" s="8"/>
      <c r="G62" s="58"/>
    </row>
    <row r="63" spans="1:7" x14ac:dyDescent="0.25">
      <c r="A63" s="59" t="s">
        <v>130</v>
      </c>
      <c r="B63" s="17"/>
      <c r="C63" s="17"/>
      <c r="D63" s="6"/>
      <c r="E63" s="7"/>
      <c r="F63" s="8"/>
      <c r="G63" s="58"/>
    </row>
    <row r="64" spans="1:7" x14ac:dyDescent="0.25">
      <c r="A64" s="48" t="s">
        <v>306</v>
      </c>
      <c r="B64" s="17" t="s">
        <v>307</v>
      </c>
      <c r="C64" s="17" t="s">
        <v>133</v>
      </c>
      <c r="D64" s="6">
        <v>107500000</v>
      </c>
      <c r="E64" s="7">
        <v>99526.83</v>
      </c>
      <c r="F64" s="8">
        <v>8.43E-2</v>
      </c>
      <c r="G64" s="58">
        <v>7.7150999999999997E-2</v>
      </c>
    </row>
    <row r="65" spans="1:7" x14ac:dyDescent="0.25">
      <c r="A65" s="48" t="s">
        <v>308</v>
      </c>
      <c r="B65" s="17" t="s">
        <v>309</v>
      </c>
      <c r="C65" s="17" t="s">
        <v>133</v>
      </c>
      <c r="D65" s="6">
        <v>17500000</v>
      </c>
      <c r="E65" s="7">
        <v>17264.05</v>
      </c>
      <c r="F65" s="8">
        <v>1.46E-2</v>
      </c>
      <c r="G65" s="58">
        <v>7.5583999999999998E-2</v>
      </c>
    </row>
    <row r="66" spans="1:7" x14ac:dyDescent="0.25">
      <c r="A66" s="59" t="s">
        <v>129</v>
      </c>
      <c r="B66" s="18"/>
      <c r="C66" s="18"/>
      <c r="D66" s="9"/>
      <c r="E66" s="20">
        <v>116790.88</v>
      </c>
      <c r="F66" s="21">
        <v>9.8900000000000002E-2</v>
      </c>
      <c r="G66" s="60"/>
    </row>
    <row r="67" spans="1:7" x14ac:dyDescent="0.25">
      <c r="A67" s="57"/>
      <c r="B67" s="17"/>
      <c r="C67" s="17"/>
      <c r="D67" s="6"/>
      <c r="E67" s="7"/>
      <c r="F67" s="8"/>
      <c r="G67" s="58"/>
    </row>
    <row r="68" spans="1:7" x14ac:dyDescent="0.25">
      <c r="A68" s="61" t="s">
        <v>165</v>
      </c>
      <c r="B68" s="40"/>
      <c r="C68" s="40"/>
      <c r="D68" s="41"/>
      <c r="E68" s="20">
        <v>116790.88</v>
      </c>
      <c r="F68" s="21">
        <v>9.8900000000000002E-2</v>
      </c>
      <c r="G68" s="60"/>
    </row>
    <row r="69" spans="1:7" x14ac:dyDescent="0.25">
      <c r="A69" s="57"/>
      <c r="B69" s="17"/>
      <c r="C69" s="17"/>
      <c r="D69" s="6"/>
      <c r="E69" s="7"/>
      <c r="F69" s="8"/>
      <c r="G69" s="58"/>
    </row>
    <row r="70" spans="1:7" x14ac:dyDescent="0.25">
      <c r="A70" s="57"/>
      <c r="B70" s="17"/>
      <c r="C70" s="17"/>
      <c r="D70" s="6"/>
      <c r="E70" s="7"/>
      <c r="F70" s="8"/>
      <c r="G70" s="58"/>
    </row>
    <row r="71" spans="1:7" x14ac:dyDescent="0.25">
      <c r="A71" s="59" t="s">
        <v>169</v>
      </c>
      <c r="B71" s="17"/>
      <c r="C71" s="17"/>
      <c r="D71" s="6"/>
      <c r="E71" s="7"/>
      <c r="F71" s="8"/>
      <c r="G71" s="58"/>
    </row>
    <row r="72" spans="1:7" x14ac:dyDescent="0.25">
      <c r="A72" s="57" t="s">
        <v>170</v>
      </c>
      <c r="B72" s="17"/>
      <c r="C72" s="17"/>
      <c r="D72" s="6"/>
      <c r="E72" s="7">
        <v>602.41999999999996</v>
      </c>
      <c r="F72" s="8">
        <v>5.0000000000000001E-4</v>
      </c>
      <c r="G72" s="58">
        <v>7.0182999999999995E-2</v>
      </c>
    </row>
    <row r="73" spans="1:7" x14ac:dyDescent="0.25">
      <c r="A73" s="57" t="s">
        <v>170</v>
      </c>
      <c r="B73" s="17"/>
      <c r="C73" s="17"/>
      <c r="D73" s="6"/>
      <c r="E73" s="7">
        <v>146.91999999999999</v>
      </c>
      <c r="F73" s="8">
        <v>1E-4</v>
      </c>
      <c r="G73" s="58">
        <v>6.5000000000000002E-2</v>
      </c>
    </row>
    <row r="74" spans="1:7" x14ac:dyDescent="0.25">
      <c r="A74" s="59" t="s">
        <v>129</v>
      </c>
      <c r="B74" s="18"/>
      <c r="C74" s="18"/>
      <c r="D74" s="9"/>
      <c r="E74" s="20">
        <v>749.34</v>
      </c>
      <c r="F74" s="21">
        <v>5.9999999999999995E-4</v>
      </c>
      <c r="G74" s="60"/>
    </row>
    <row r="75" spans="1:7" x14ac:dyDescent="0.25">
      <c r="A75" s="57"/>
      <c r="B75" s="17"/>
      <c r="C75" s="17"/>
      <c r="D75" s="6"/>
      <c r="E75" s="7"/>
      <c r="F75" s="8"/>
      <c r="G75" s="58"/>
    </row>
    <row r="76" spans="1:7" x14ac:dyDescent="0.25">
      <c r="A76" s="61" t="s">
        <v>165</v>
      </c>
      <c r="B76" s="40"/>
      <c r="C76" s="40"/>
      <c r="D76" s="41"/>
      <c r="E76" s="20">
        <v>749.34</v>
      </c>
      <c r="F76" s="21">
        <v>5.9999999999999995E-4</v>
      </c>
      <c r="G76" s="60"/>
    </row>
    <row r="77" spans="1:7" x14ac:dyDescent="0.25">
      <c r="A77" s="57" t="s">
        <v>171</v>
      </c>
      <c r="B77" s="17"/>
      <c r="C77" s="17"/>
      <c r="D77" s="6"/>
      <c r="E77" s="7">
        <v>29235.2254622</v>
      </c>
      <c r="F77" s="8">
        <v>2.4750000000000001E-2</v>
      </c>
      <c r="G77" s="58"/>
    </row>
    <row r="78" spans="1:7" x14ac:dyDescent="0.25">
      <c r="A78" s="57" t="s">
        <v>173</v>
      </c>
      <c r="B78" s="17"/>
      <c r="C78" s="17"/>
      <c r="D78" s="6"/>
      <c r="E78" s="7">
        <v>24.464537799999999</v>
      </c>
      <c r="F78" s="12">
        <v>-1.4999999999999999E-4</v>
      </c>
      <c r="G78" s="58">
        <f>+AVERAGE(G72:G73)</f>
        <v>6.7591499999999999E-2</v>
      </c>
    </row>
    <row r="79" spans="1:7" x14ac:dyDescent="0.25">
      <c r="A79" s="62" t="s">
        <v>174</v>
      </c>
      <c r="B79" s="19"/>
      <c r="C79" s="19"/>
      <c r="D79" s="13"/>
      <c r="E79" s="14">
        <v>1181218.6399999999</v>
      </c>
      <c r="F79" s="15">
        <v>1</v>
      </c>
      <c r="G79" s="63"/>
    </row>
    <row r="80" spans="1:7" x14ac:dyDescent="0.25">
      <c r="A80" s="48"/>
      <c r="G80" s="49"/>
    </row>
    <row r="81" spans="1:7" x14ac:dyDescent="0.25">
      <c r="A81" s="46" t="s">
        <v>175</v>
      </c>
      <c r="G81" s="49"/>
    </row>
    <row r="82" spans="1:7" x14ac:dyDescent="0.25">
      <c r="A82" s="46" t="s">
        <v>176</v>
      </c>
      <c r="G82" s="49"/>
    </row>
    <row r="83" spans="1:7" x14ac:dyDescent="0.25">
      <c r="A83" s="46"/>
      <c r="G83" s="49"/>
    </row>
    <row r="84" spans="1:7" x14ac:dyDescent="0.25">
      <c r="A84" s="48" t="s">
        <v>178</v>
      </c>
      <c r="G84" s="49"/>
    </row>
    <row r="85" spans="1:7" ht="30" customHeight="1" x14ac:dyDescent="0.25">
      <c r="A85" s="64" t="s">
        <v>179</v>
      </c>
      <c r="B85" s="34" t="s">
        <v>310</v>
      </c>
      <c r="G85" s="49"/>
    </row>
    <row r="86" spans="1:7" x14ac:dyDescent="0.25">
      <c r="A86" s="64" t="s">
        <v>181</v>
      </c>
      <c r="B86" s="33" t="s">
        <v>311</v>
      </c>
      <c r="G86" s="49"/>
    </row>
    <row r="87" spans="1:7" x14ac:dyDescent="0.25">
      <c r="A87" s="64"/>
      <c r="B87" s="33"/>
      <c r="G87" s="49"/>
    </row>
    <row r="88" spans="1:7" x14ac:dyDescent="0.25">
      <c r="A88" s="64" t="s">
        <v>183</v>
      </c>
      <c r="B88" s="35">
        <v>7.6691481738934568</v>
      </c>
      <c r="G88" s="49"/>
    </row>
    <row r="89" spans="1:7" x14ac:dyDescent="0.25">
      <c r="A89" s="64"/>
      <c r="B89" s="33"/>
      <c r="G89" s="49"/>
    </row>
    <row r="90" spans="1:7" x14ac:dyDescent="0.25">
      <c r="A90" s="64" t="s">
        <v>184</v>
      </c>
      <c r="B90" s="36">
        <v>0.90600000000000003</v>
      </c>
      <c r="G90" s="49"/>
    </row>
    <row r="91" spans="1:7" x14ac:dyDescent="0.25">
      <c r="A91" s="64" t="s">
        <v>185</v>
      </c>
      <c r="B91" s="36">
        <v>0.92594952453029111</v>
      </c>
      <c r="G91" s="49"/>
    </row>
    <row r="92" spans="1:7" x14ac:dyDescent="0.25">
      <c r="A92" s="64"/>
      <c r="B92" s="33"/>
      <c r="G92" s="49"/>
    </row>
    <row r="93" spans="1:7" x14ac:dyDescent="0.25">
      <c r="A93" s="64" t="s">
        <v>186</v>
      </c>
      <c r="B93" s="37">
        <v>45382</v>
      </c>
      <c r="G93" s="49"/>
    </row>
    <row r="94" spans="1:7" x14ac:dyDescent="0.25">
      <c r="A94" s="46"/>
      <c r="G94" s="49"/>
    </row>
    <row r="95" spans="1:7" x14ac:dyDescent="0.25">
      <c r="A95" s="48"/>
      <c r="G95" s="49"/>
    </row>
    <row r="96" spans="1:7" x14ac:dyDescent="0.25">
      <c r="A96" s="46" t="s">
        <v>187</v>
      </c>
      <c r="G96" s="49"/>
    </row>
    <row r="97" spans="1:7" x14ac:dyDescent="0.25">
      <c r="A97" s="65" t="s">
        <v>188</v>
      </c>
      <c r="B97" s="66" t="s">
        <v>123</v>
      </c>
      <c r="G97" s="49"/>
    </row>
    <row r="98" spans="1:7" x14ac:dyDescent="0.25">
      <c r="A98" s="48" t="s">
        <v>189</v>
      </c>
      <c r="G98" s="49"/>
    </row>
    <row r="99" spans="1:7" x14ac:dyDescent="0.25">
      <c r="A99" s="48" t="s">
        <v>312</v>
      </c>
      <c r="B99" s="66" t="s">
        <v>191</v>
      </c>
      <c r="C99" s="66" t="s">
        <v>191</v>
      </c>
      <c r="G99" s="49"/>
    </row>
    <row r="100" spans="1:7" x14ac:dyDescent="0.25">
      <c r="A100" s="48"/>
      <c r="B100" s="28">
        <v>45198</v>
      </c>
      <c r="C100" s="28">
        <v>45382</v>
      </c>
      <c r="G100" s="49"/>
    </row>
    <row r="101" spans="1:7" x14ac:dyDescent="0.25">
      <c r="A101" s="48" t="s">
        <v>313</v>
      </c>
      <c r="B101">
        <v>1155.1360999999999</v>
      </c>
      <c r="C101">
        <v>1197.2972</v>
      </c>
      <c r="E101" s="2"/>
      <c r="G101" s="68"/>
    </row>
    <row r="102" spans="1:7" x14ac:dyDescent="0.25">
      <c r="A102" s="48"/>
      <c r="E102" s="2"/>
      <c r="G102" s="68"/>
    </row>
    <row r="103" spans="1:7" x14ac:dyDescent="0.25">
      <c r="A103" s="47" t="s">
        <v>205</v>
      </c>
      <c r="E103" s="2"/>
      <c r="G103" s="68"/>
    </row>
    <row r="104" spans="1:7" x14ac:dyDescent="0.25">
      <c r="A104" s="48"/>
      <c r="E104" s="2"/>
      <c r="G104" s="68"/>
    </row>
    <row r="105" spans="1:7" x14ac:dyDescent="0.25">
      <c r="A105" s="48" t="s">
        <v>207</v>
      </c>
      <c r="B105" s="66" t="s">
        <v>123</v>
      </c>
      <c r="G105" s="49"/>
    </row>
    <row r="106" spans="1:7" x14ac:dyDescent="0.25">
      <c r="A106" s="48" t="s">
        <v>208</v>
      </c>
      <c r="B106" s="66" t="s">
        <v>123</v>
      </c>
      <c r="G106" s="49"/>
    </row>
    <row r="107" spans="1:7" x14ac:dyDescent="0.25">
      <c r="A107" s="65" t="s">
        <v>209</v>
      </c>
      <c r="B107" s="66" t="s">
        <v>123</v>
      </c>
      <c r="G107" s="49"/>
    </row>
    <row r="108" spans="1:7" x14ac:dyDescent="0.25">
      <c r="A108" s="65" t="s">
        <v>210</v>
      </c>
      <c r="B108" s="66" t="s">
        <v>123</v>
      </c>
      <c r="G108" s="49"/>
    </row>
    <row r="109" spans="1:7" x14ac:dyDescent="0.25">
      <c r="A109" s="48" t="s">
        <v>211</v>
      </c>
      <c r="B109" s="69">
        <f>B91</f>
        <v>0.92594952453029111</v>
      </c>
      <c r="G109" s="49"/>
    </row>
    <row r="110" spans="1:7" ht="32.1" customHeight="1" x14ac:dyDescent="0.25">
      <c r="A110" s="65" t="s">
        <v>212</v>
      </c>
      <c r="B110" s="66" t="s">
        <v>123</v>
      </c>
      <c r="G110" s="49"/>
    </row>
    <row r="111" spans="1:7" ht="30" customHeight="1" x14ac:dyDescent="0.25">
      <c r="A111" s="65" t="s">
        <v>213</v>
      </c>
      <c r="B111" s="66" t="s">
        <v>123</v>
      </c>
      <c r="G111" s="49"/>
    </row>
    <row r="112" spans="1:7" ht="30" customHeight="1" x14ac:dyDescent="0.25">
      <c r="A112" s="65" t="s">
        <v>214</v>
      </c>
      <c r="B112" s="32">
        <v>493979.10582330002</v>
      </c>
      <c r="G112" s="49"/>
    </row>
    <row r="113" spans="1:7" x14ac:dyDescent="0.25">
      <c r="A113" s="48" t="s">
        <v>215</v>
      </c>
      <c r="B113" s="66" t="s">
        <v>123</v>
      </c>
      <c r="G113" s="49"/>
    </row>
    <row r="114" spans="1:7" x14ac:dyDescent="0.25">
      <c r="A114" s="48" t="s">
        <v>216</v>
      </c>
      <c r="B114" s="66" t="s">
        <v>123</v>
      </c>
      <c r="G114" s="49"/>
    </row>
    <row r="115" spans="1:7" ht="15.75" customHeight="1" thickBot="1" x14ac:dyDescent="0.3">
      <c r="A115" s="70"/>
      <c r="B115" s="71"/>
      <c r="C115" s="71"/>
      <c r="D115" s="71"/>
      <c r="E115" s="71"/>
      <c r="F115" s="71"/>
      <c r="G115" s="72"/>
    </row>
    <row r="117" spans="1:7" ht="69.95" customHeight="1" x14ac:dyDescent="0.25">
      <c r="A117" s="137" t="s">
        <v>217</v>
      </c>
      <c r="B117" s="137" t="s">
        <v>218</v>
      </c>
      <c r="C117" s="137" t="s">
        <v>5</v>
      </c>
      <c r="D117" s="137" t="s">
        <v>6</v>
      </c>
    </row>
    <row r="118" spans="1:7" ht="69.95" customHeight="1" x14ac:dyDescent="0.25">
      <c r="A118" s="137" t="s">
        <v>310</v>
      </c>
      <c r="B118" s="137"/>
      <c r="C118" s="137" t="s">
        <v>11</v>
      </c>
      <c r="D118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212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30" bestFit="1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2023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2024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9" t="s">
        <v>122</v>
      </c>
      <c r="B8" s="17"/>
      <c r="C8" s="17"/>
      <c r="D8" s="6"/>
      <c r="E8" s="7"/>
      <c r="F8" s="8"/>
      <c r="G8" s="58"/>
    </row>
    <row r="9" spans="1:8" x14ac:dyDescent="0.25">
      <c r="A9" s="59" t="s">
        <v>1174</v>
      </c>
      <c r="B9" s="17"/>
      <c r="C9" s="17"/>
      <c r="D9" s="6"/>
      <c r="E9" s="7"/>
      <c r="F9" s="8"/>
      <c r="G9" s="58"/>
    </row>
    <row r="10" spans="1:8" x14ac:dyDescent="0.25">
      <c r="A10" s="57" t="s">
        <v>1387</v>
      </c>
      <c r="B10" s="17" t="s">
        <v>1388</v>
      </c>
      <c r="C10" s="17" t="s">
        <v>1280</v>
      </c>
      <c r="D10" s="6">
        <v>311400</v>
      </c>
      <c r="E10" s="7">
        <v>1906.86</v>
      </c>
      <c r="F10" s="8">
        <v>5.1200000000000002E-2</v>
      </c>
      <c r="G10" s="58"/>
    </row>
    <row r="11" spans="1:8" x14ac:dyDescent="0.25">
      <c r="A11" s="57" t="s">
        <v>1175</v>
      </c>
      <c r="B11" s="17" t="s">
        <v>1176</v>
      </c>
      <c r="C11" s="17" t="s">
        <v>1177</v>
      </c>
      <c r="D11" s="6">
        <v>130555</v>
      </c>
      <c r="E11" s="7">
        <v>1890.31</v>
      </c>
      <c r="F11" s="8">
        <v>5.0799999999999998E-2</v>
      </c>
      <c r="G11" s="58"/>
    </row>
    <row r="12" spans="1:8" x14ac:dyDescent="0.25">
      <c r="A12" s="57" t="s">
        <v>1327</v>
      </c>
      <c r="B12" s="17" t="s">
        <v>1328</v>
      </c>
      <c r="C12" s="17" t="s">
        <v>1251</v>
      </c>
      <c r="D12" s="6">
        <v>136000</v>
      </c>
      <c r="E12" s="7">
        <v>1824.92</v>
      </c>
      <c r="F12" s="8">
        <v>4.9000000000000002E-2</v>
      </c>
      <c r="G12" s="58"/>
    </row>
    <row r="13" spans="1:8" x14ac:dyDescent="0.25">
      <c r="A13" s="57" t="s">
        <v>1184</v>
      </c>
      <c r="B13" s="17" t="s">
        <v>1185</v>
      </c>
      <c r="C13" s="17" t="s">
        <v>1186</v>
      </c>
      <c r="D13" s="6">
        <v>292094</v>
      </c>
      <c r="E13" s="7">
        <v>1267.98</v>
      </c>
      <c r="F13" s="8">
        <v>3.4000000000000002E-2</v>
      </c>
      <c r="G13" s="58"/>
    </row>
    <row r="14" spans="1:8" x14ac:dyDescent="0.25">
      <c r="A14" s="57" t="s">
        <v>1246</v>
      </c>
      <c r="B14" s="17" t="s">
        <v>1247</v>
      </c>
      <c r="C14" s="17" t="s">
        <v>1248</v>
      </c>
      <c r="D14" s="6">
        <v>498750</v>
      </c>
      <c r="E14" s="7">
        <v>1233.4100000000001</v>
      </c>
      <c r="F14" s="8">
        <v>3.3099999999999997E-2</v>
      </c>
      <c r="G14" s="58"/>
    </row>
    <row r="15" spans="1:8" x14ac:dyDescent="0.25">
      <c r="A15" s="57" t="s">
        <v>1178</v>
      </c>
      <c r="B15" s="17" t="s">
        <v>1179</v>
      </c>
      <c r="C15" s="17" t="s">
        <v>1180</v>
      </c>
      <c r="D15" s="6">
        <v>39524</v>
      </c>
      <c r="E15" s="7">
        <v>1174.53</v>
      </c>
      <c r="F15" s="8">
        <v>3.15E-2</v>
      </c>
      <c r="G15" s="58"/>
    </row>
    <row r="16" spans="1:8" x14ac:dyDescent="0.25">
      <c r="A16" s="57" t="s">
        <v>1318</v>
      </c>
      <c r="B16" s="17" t="s">
        <v>1319</v>
      </c>
      <c r="C16" s="17" t="s">
        <v>1177</v>
      </c>
      <c r="D16" s="6">
        <v>57600</v>
      </c>
      <c r="E16" s="7">
        <v>1028.45</v>
      </c>
      <c r="F16" s="8">
        <v>2.76E-2</v>
      </c>
      <c r="G16" s="58"/>
    </row>
    <row r="17" spans="1:7" x14ac:dyDescent="0.25">
      <c r="A17" s="57" t="s">
        <v>1195</v>
      </c>
      <c r="B17" s="17" t="s">
        <v>1196</v>
      </c>
      <c r="C17" s="17" t="s">
        <v>1177</v>
      </c>
      <c r="D17" s="6">
        <v>62262</v>
      </c>
      <c r="E17" s="7">
        <v>966.93</v>
      </c>
      <c r="F17" s="8">
        <v>2.5999999999999999E-2</v>
      </c>
      <c r="G17" s="58"/>
    </row>
    <row r="18" spans="1:7" x14ac:dyDescent="0.25">
      <c r="A18" s="57" t="s">
        <v>1215</v>
      </c>
      <c r="B18" s="17" t="s">
        <v>1216</v>
      </c>
      <c r="C18" s="17" t="s">
        <v>1177</v>
      </c>
      <c r="D18" s="6">
        <v>609350</v>
      </c>
      <c r="E18" s="7">
        <v>915.24</v>
      </c>
      <c r="F18" s="8">
        <v>2.46E-2</v>
      </c>
      <c r="G18" s="58"/>
    </row>
    <row r="19" spans="1:7" x14ac:dyDescent="0.25">
      <c r="A19" s="57" t="s">
        <v>1231</v>
      </c>
      <c r="B19" s="17" t="s">
        <v>1232</v>
      </c>
      <c r="C19" s="17" t="s">
        <v>1233</v>
      </c>
      <c r="D19" s="6">
        <v>22937</v>
      </c>
      <c r="E19" s="7">
        <v>863.33</v>
      </c>
      <c r="F19" s="8">
        <v>2.3199999999999998E-2</v>
      </c>
      <c r="G19" s="58"/>
    </row>
    <row r="20" spans="1:7" x14ac:dyDescent="0.25">
      <c r="A20" s="57" t="s">
        <v>1339</v>
      </c>
      <c r="B20" s="17" t="s">
        <v>1340</v>
      </c>
      <c r="C20" s="17" t="s">
        <v>1199</v>
      </c>
      <c r="D20" s="6">
        <v>438000</v>
      </c>
      <c r="E20" s="7">
        <v>758.4</v>
      </c>
      <c r="F20" s="8">
        <v>2.0400000000000001E-2</v>
      </c>
      <c r="G20" s="58"/>
    </row>
    <row r="21" spans="1:7" x14ac:dyDescent="0.25">
      <c r="A21" s="57" t="s">
        <v>1220</v>
      </c>
      <c r="B21" s="17" t="s">
        <v>1221</v>
      </c>
      <c r="C21" s="17" t="s">
        <v>1222</v>
      </c>
      <c r="D21" s="6">
        <v>471000</v>
      </c>
      <c r="E21" s="7">
        <v>652.57000000000005</v>
      </c>
      <c r="F21" s="8">
        <v>1.7500000000000002E-2</v>
      </c>
      <c r="G21" s="58"/>
    </row>
    <row r="22" spans="1:7" x14ac:dyDescent="0.25">
      <c r="A22" s="57" t="s">
        <v>1190</v>
      </c>
      <c r="B22" s="17" t="s">
        <v>1191</v>
      </c>
      <c r="C22" s="17" t="s">
        <v>1192</v>
      </c>
      <c r="D22" s="6">
        <v>191373</v>
      </c>
      <c r="E22" s="7">
        <v>642.63</v>
      </c>
      <c r="F22" s="8">
        <v>1.7299999999999999E-2</v>
      </c>
      <c r="G22" s="58"/>
    </row>
    <row r="23" spans="1:7" x14ac:dyDescent="0.25">
      <c r="A23" s="57" t="s">
        <v>1440</v>
      </c>
      <c r="B23" s="17" t="s">
        <v>1441</v>
      </c>
      <c r="C23" s="17" t="s">
        <v>1177</v>
      </c>
      <c r="D23" s="6">
        <v>50656</v>
      </c>
      <c r="E23" s="7">
        <v>553.82000000000005</v>
      </c>
      <c r="F23" s="8">
        <v>1.49E-2</v>
      </c>
      <c r="G23" s="58"/>
    </row>
    <row r="24" spans="1:7" x14ac:dyDescent="0.25">
      <c r="A24" s="57" t="s">
        <v>1181</v>
      </c>
      <c r="B24" s="17" t="s">
        <v>1182</v>
      </c>
      <c r="C24" s="17" t="s">
        <v>1183</v>
      </c>
      <c r="D24" s="6">
        <v>10500</v>
      </c>
      <c r="E24" s="7">
        <v>335.7</v>
      </c>
      <c r="F24" s="8">
        <v>8.9999999999999993E-3</v>
      </c>
      <c r="G24" s="58"/>
    </row>
    <row r="25" spans="1:7" x14ac:dyDescent="0.25">
      <c r="A25" s="57" t="s">
        <v>1187</v>
      </c>
      <c r="B25" s="17" t="s">
        <v>1188</v>
      </c>
      <c r="C25" s="17" t="s">
        <v>1189</v>
      </c>
      <c r="D25" s="6">
        <v>115500</v>
      </c>
      <c r="E25" s="7">
        <v>309.60000000000002</v>
      </c>
      <c r="F25" s="8">
        <v>8.3000000000000001E-3</v>
      </c>
      <c r="G25" s="58"/>
    </row>
    <row r="26" spans="1:7" x14ac:dyDescent="0.25">
      <c r="A26" s="57" t="s">
        <v>1206</v>
      </c>
      <c r="B26" s="17" t="s">
        <v>1207</v>
      </c>
      <c r="C26" s="17" t="s">
        <v>1177</v>
      </c>
      <c r="D26" s="6">
        <v>41000</v>
      </c>
      <c r="E26" s="7">
        <v>308.45999999999998</v>
      </c>
      <c r="F26" s="8">
        <v>8.3000000000000001E-3</v>
      </c>
      <c r="G26" s="58"/>
    </row>
    <row r="27" spans="1:7" x14ac:dyDescent="0.25">
      <c r="A27" s="57" t="s">
        <v>1381</v>
      </c>
      <c r="B27" s="17" t="s">
        <v>1382</v>
      </c>
      <c r="C27" s="17" t="s">
        <v>1199</v>
      </c>
      <c r="D27" s="6">
        <v>4205</v>
      </c>
      <c r="E27" s="7">
        <v>304.66000000000003</v>
      </c>
      <c r="F27" s="8">
        <v>8.2000000000000007E-3</v>
      </c>
      <c r="G27" s="58"/>
    </row>
    <row r="28" spans="1:7" x14ac:dyDescent="0.25">
      <c r="A28" s="57" t="s">
        <v>1200</v>
      </c>
      <c r="B28" s="17" t="s">
        <v>1201</v>
      </c>
      <c r="C28" s="17" t="s">
        <v>1202</v>
      </c>
      <c r="D28" s="6">
        <v>9000</v>
      </c>
      <c r="E28" s="7">
        <v>299.43</v>
      </c>
      <c r="F28" s="8">
        <v>8.0000000000000002E-3</v>
      </c>
      <c r="G28" s="58"/>
    </row>
    <row r="29" spans="1:7" x14ac:dyDescent="0.25">
      <c r="A29" s="57" t="s">
        <v>1258</v>
      </c>
      <c r="B29" s="17" t="s">
        <v>1259</v>
      </c>
      <c r="C29" s="17" t="s">
        <v>1260</v>
      </c>
      <c r="D29" s="6">
        <v>67800</v>
      </c>
      <c r="E29" s="7">
        <v>290.42</v>
      </c>
      <c r="F29" s="8">
        <v>7.7999999999999996E-3</v>
      </c>
      <c r="G29" s="58"/>
    </row>
    <row r="30" spans="1:7" x14ac:dyDescent="0.25">
      <c r="A30" s="57" t="s">
        <v>1350</v>
      </c>
      <c r="B30" s="17" t="s">
        <v>1351</v>
      </c>
      <c r="C30" s="17" t="s">
        <v>1293</v>
      </c>
      <c r="D30" s="6">
        <v>213750</v>
      </c>
      <c r="E30" s="7">
        <v>287.17</v>
      </c>
      <c r="F30" s="8">
        <v>7.7000000000000002E-3</v>
      </c>
      <c r="G30" s="58"/>
    </row>
    <row r="31" spans="1:7" x14ac:dyDescent="0.25">
      <c r="A31" s="57" t="s">
        <v>1760</v>
      </c>
      <c r="B31" s="17" t="s">
        <v>1761</v>
      </c>
      <c r="C31" s="17" t="s">
        <v>1305</v>
      </c>
      <c r="D31" s="6">
        <v>2236</v>
      </c>
      <c r="E31" s="7">
        <v>281.74</v>
      </c>
      <c r="F31" s="8">
        <v>7.6E-3</v>
      </c>
      <c r="G31" s="58"/>
    </row>
    <row r="32" spans="1:7" x14ac:dyDescent="0.25">
      <c r="A32" s="57" t="s">
        <v>1805</v>
      </c>
      <c r="B32" s="17" t="s">
        <v>1806</v>
      </c>
      <c r="C32" s="17" t="s">
        <v>1511</v>
      </c>
      <c r="D32" s="6">
        <v>74814</v>
      </c>
      <c r="E32" s="7">
        <v>267.68</v>
      </c>
      <c r="F32" s="8">
        <v>7.1999999999999998E-3</v>
      </c>
      <c r="G32" s="58"/>
    </row>
    <row r="33" spans="1:7" x14ac:dyDescent="0.25">
      <c r="A33" s="57" t="s">
        <v>1213</v>
      </c>
      <c r="B33" s="17" t="s">
        <v>1214</v>
      </c>
      <c r="C33" s="17" t="s">
        <v>1199</v>
      </c>
      <c r="D33" s="6">
        <v>62311</v>
      </c>
      <c r="E33" s="7">
        <v>243.17</v>
      </c>
      <c r="F33" s="8">
        <v>6.4999999999999997E-3</v>
      </c>
      <c r="G33" s="58"/>
    </row>
    <row r="34" spans="1:7" x14ac:dyDescent="0.25">
      <c r="A34" s="57" t="s">
        <v>1396</v>
      </c>
      <c r="B34" s="17" t="s">
        <v>1397</v>
      </c>
      <c r="C34" s="17" t="s">
        <v>1280</v>
      </c>
      <c r="D34" s="6">
        <v>9600</v>
      </c>
      <c r="E34" s="7">
        <v>239.2</v>
      </c>
      <c r="F34" s="8">
        <v>6.4000000000000003E-3</v>
      </c>
      <c r="G34" s="58"/>
    </row>
    <row r="35" spans="1:7" x14ac:dyDescent="0.25">
      <c r="A35" s="57" t="s">
        <v>1197</v>
      </c>
      <c r="B35" s="17" t="s">
        <v>1198</v>
      </c>
      <c r="C35" s="17" t="s">
        <v>1199</v>
      </c>
      <c r="D35" s="6">
        <v>46000</v>
      </c>
      <c r="E35" s="7">
        <v>207.46</v>
      </c>
      <c r="F35" s="8">
        <v>5.5999999999999999E-3</v>
      </c>
      <c r="G35" s="58"/>
    </row>
    <row r="36" spans="1:7" x14ac:dyDescent="0.25">
      <c r="A36" s="57" t="s">
        <v>1860</v>
      </c>
      <c r="B36" s="17" t="s">
        <v>1861</v>
      </c>
      <c r="C36" s="17" t="s">
        <v>1238</v>
      </c>
      <c r="D36" s="6">
        <v>107538</v>
      </c>
      <c r="E36" s="7">
        <v>204.64</v>
      </c>
      <c r="F36" s="8">
        <v>5.4999999999999997E-3</v>
      </c>
      <c r="G36" s="58"/>
    </row>
    <row r="37" spans="1:7" x14ac:dyDescent="0.25">
      <c r="A37" s="57" t="s">
        <v>1226</v>
      </c>
      <c r="B37" s="17" t="s">
        <v>1227</v>
      </c>
      <c r="C37" s="17" t="s">
        <v>1210</v>
      </c>
      <c r="D37" s="6">
        <v>16505</v>
      </c>
      <c r="E37" s="7">
        <v>202.78</v>
      </c>
      <c r="F37" s="8">
        <v>5.4000000000000003E-3</v>
      </c>
      <c r="G37" s="58"/>
    </row>
    <row r="38" spans="1:7" x14ac:dyDescent="0.25">
      <c r="A38" s="57" t="s">
        <v>1329</v>
      </c>
      <c r="B38" s="17" t="s">
        <v>1330</v>
      </c>
      <c r="C38" s="17" t="s">
        <v>1177</v>
      </c>
      <c r="D38" s="6">
        <v>17690</v>
      </c>
      <c r="E38" s="7">
        <v>185.25</v>
      </c>
      <c r="F38" s="8">
        <v>5.0000000000000001E-3</v>
      </c>
      <c r="G38" s="58"/>
    </row>
    <row r="39" spans="1:7" x14ac:dyDescent="0.25">
      <c r="A39" s="57" t="s">
        <v>1505</v>
      </c>
      <c r="B39" s="17" t="s">
        <v>1506</v>
      </c>
      <c r="C39" s="17" t="s">
        <v>1238</v>
      </c>
      <c r="D39" s="6">
        <v>30649</v>
      </c>
      <c r="E39" s="7">
        <v>181.18</v>
      </c>
      <c r="F39" s="8">
        <v>4.8999999999999998E-3</v>
      </c>
      <c r="G39" s="58"/>
    </row>
    <row r="40" spans="1:7" x14ac:dyDescent="0.25">
      <c r="A40" s="57" t="s">
        <v>1352</v>
      </c>
      <c r="B40" s="17" t="s">
        <v>1353</v>
      </c>
      <c r="C40" s="17" t="s">
        <v>1257</v>
      </c>
      <c r="D40" s="6">
        <v>17400</v>
      </c>
      <c r="E40" s="7">
        <v>166.77</v>
      </c>
      <c r="F40" s="8">
        <v>4.4999999999999997E-3</v>
      </c>
      <c r="G40" s="58"/>
    </row>
    <row r="41" spans="1:7" x14ac:dyDescent="0.25">
      <c r="A41" s="57" t="s">
        <v>1303</v>
      </c>
      <c r="B41" s="17" t="s">
        <v>1304</v>
      </c>
      <c r="C41" s="17" t="s">
        <v>1305</v>
      </c>
      <c r="D41" s="6">
        <v>7640</v>
      </c>
      <c r="E41" s="7">
        <v>164.4</v>
      </c>
      <c r="F41" s="8">
        <v>4.4000000000000003E-3</v>
      </c>
      <c r="G41" s="58"/>
    </row>
    <row r="42" spans="1:7" x14ac:dyDescent="0.25">
      <c r="A42" s="57" t="s">
        <v>1482</v>
      </c>
      <c r="B42" s="17" t="s">
        <v>1483</v>
      </c>
      <c r="C42" s="17" t="s">
        <v>1257</v>
      </c>
      <c r="D42" s="6">
        <v>9713</v>
      </c>
      <c r="E42" s="7">
        <v>157.04</v>
      </c>
      <c r="F42" s="8">
        <v>4.1999999999999997E-3</v>
      </c>
      <c r="G42" s="58"/>
    </row>
    <row r="43" spans="1:7" x14ac:dyDescent="0.25">
      <c r="A43" s="57" t="s">
        <v>1848</v>
      </c>
      <c r="B43" s="17" t="s">
        <v>1849</v>
      </c>
      <c r="C43" s="17" t="s">
        <v>1850</v>
      </c>
      <c r="D43" s="6">
        <v>19014</v>
      </c>
      <c r="E43" s="7">
        <v>156.19</v>
      </c>
      <c r="F43" s="8">
        <v>4.1999999999999997E-3</v>
      </c>
      <c r="G43" s="58"/>
    </row>
    <row r="44" spans="1:7" x14ac:dyDescent="0.25">
      <c r="A44" s="57" t="s">
        <v>1772</v>
      </c>
      <c r="B44" s="17" t="s">
        <v>1773</v>
      </c>
      <c r="C44" s="17" t="s">
        <v>1199</v>
      </c>
      <c r="D44" s="6">
        <v>13765</v>
      </c>
      <c r="E44" s="7">
        <v>153</v>
      </c>
      <c r="F44" s="8">
        <v>4.1000000000000003E-3</v>
      </c>
      <c r="G44" s="58"/>
    </row>
    <row r="45" spans="1:7" x14ac:dyDescent="0.25">
      <c r="A45" s="57" t="s">
        <v>1432</v>
      </c>
      <c r="B45" s="17" t="s">
        <v>1433</v>
      </c>
      <c r="C45" s="17" t="s">
        <v>1225</v>
      </c>
      <c r="D45" s="6">
        <v>10131</v>
      </c>
      <c r="E45" s="7">
        <v>151.77000000000001</v>
      </c>
      <c r="F45" s="8">
        <v>4.1000000000000003E-3</v>
      </c>
      <c r="G45" s="58"/>
    </row>
    <row r="46" spans="1:7" x14ac:dyDescent="0.25">
      <c r="A46" s="57" t="s">
        <v>1320</v>
      </c>
      <c r="B46" s="17" t="s">
        <v>1321</v>
      </c>
      <c r="C46" s="17" t="s">
        <v>1257</v>
      </c>
      <c r="D46" s="6">
        <v>9455</v>
      </c>
      <c r="E46" s="7">
        <v>141.54</v>
      </c>
      <c r="F46" s="8">
        <v>3.8E-3</v>
      </c>
      <c r="G46" s="58"/>
    </row>
    <row r="47" spans="1:7" x14ac:dyDescent="0.25">
      <c r="A47" s="57" t="s">
        <v>1308</v>
      </c>
      <c r="B47" s="17" t="s">
        <v>1309</v>
      </c>
      <c r="C47" s="17" t="s">
        <v>1280</v>
      </c>
      <c r="D47" s="6">
        <v>1401</v>
      </c>
      <c r="E47" s="7">
        <v>136.59</v>
      </c>
      <c r="F47" s="8">
        <v>3.7000000000000002E-3</v>
      </c>
      <c r="G47" s="58"/>
    </row>
    <row r="48" spans="1:7" x14ac:dyDescent="0.25">
      <c r="A48" s="57" t="s">
        <v>1234</v>
      </c>
      <c r="B48" s="17" t="s">
        <v>1235</v>
      </c>
      <c r="C48" s="17" t="s">
        <v>1180</v>
      </c>
      <c r="D48" s="6">
        <v>28355</v>
      </c>
      <c r="E48" s="7">
        <v>134.87</v>
      </c>
      <c r="F48" s="8">
        <v>3.5999999999999999E-3</v>
      </c>
      <c r="G48" s="58"/>
    </row>
    <row r="49" spans="1:7" x14ac:dyDescent="0.25">
      <c r="A49" s="57" t="s">
        <v>1855</v>
      </c>
      <c r="B49" s="17" t="s">
        <v>1856</v>
      </c>
      <c r="C49" s="17" t="s">
        <v>1225</v>
      </c>
      <c r="D49" s="6">
        <v>8872</v>
      </c>
      <c r="E49" s="7">
        <v>131.87</v>
      </c>
      <c r="F49" s="8">
        <v>3.5000000000000001E-3</v>
      </c>
      <c r="G49" s="58"/>
    </row>
    <row r="50" spans="1:7" x14ac:dyDescent="0.25">
      <c r="A50" s="57" t="s">
        <v>1394</v>
      </c>
      <c r="B50" s="17" t="s">
        <v>1395</v>
      </c>
      <c r="C50" s="17" t="s">
        <v>1305</v>
      </c>
      <c r="D50" s="6">
        <v>13282</v>
      </c>
      <c r="E50" s="7">
        <v>131.86000000000001</v>
      </c>
      <c r="F50" s="8">
        <v>3.5000000000000001E-3</v>
      </c>
      <c r="G50" s="58"/>
    </row>
    <row r="51" spans="1:7" x14ac:dyDescent="0.25">
      <c r="A51" s="57" t="s">
        <v>1193</v>
      </c>
      <c r="B51" s="17" t="s">
        <v>1194</v>
      </c>
      <c r="C51" s="17" t="s">
        <v>1177</v>
      </c>
      <c r="D51" s="6">
        <v>49812</v>
      </c>
      <c r="E51" s="7">
        <v>131.53</v>
      </c>
      <c r="F51" s="8">
        <v>3.5000000000000001E-3</v>
      </c>
      <c r="G51" s="58"/>
    </row>
    <row r="52" spans="1:7" x14ac:dyDescent="0.25">
      <c r="A52" s="57" t="s">
        <v>2025</v>
      </c>
      <c r="B52" s="17" t="s">
        <v>2026</v>
      </c>
      <c r="C52" s="17" t="s">
        <v>1192</v>
      </c>
      <c r="D52" s="6">
        <v>9465</v>
      </c>
      <c r="E52" s="7">
        <v>128.53</v>
      </c>
      <c r="F52" s="8">
        <v>3.5000000000000001E-3</v>
      </c>
      <c r="G52" s="58"/>
    </row>
    <row r="53" spans="1:7" x14ac:dyDescent="0.25">
      <c r="A53" s="57" t="s">
        <v>1418</v>
      </c>
      <c r="B53" s="17" t="s">
        <v>1419</v>
      </c>
      <c r="C53" s="17" t="s">
        <v>1199</v>
      </c>
      <c r="D53" s="6">
        <v>80316</v>
      </c>
      <c r="E53" s="7">
        <v>127.1</v>
      </c>
      <c r="F53" s="8">
        <v>3.3999999999999998E-3</v>
      </c>
      <c r="G53" s="58"/>
    </row>
    <row r="54" spans="1:7" x14ac:dyDescent="0.25">
      <c r="A54" s="57" t="s">
        <v>2027</v>
      </c>
      <c r="B54" s="17" t="s">
        <v>2028</v>
      </c>
      <c r="C54" s="17" t="s">
        <v>1238</v>
      </c>
      <c r="D54" s="6">
        <v>88064</v>
      </c>
      <c r="E54" s="7">
        <v>125.98</v>
      </c>
      <c r="F54" s="8">
        <v>3.3999999999999998E-3</v>
      </c>
      <c r="G54" s="58"/>
    </row>
    <row r="55" spans="1:7" x14ac:dyDescent="0.25">
      <c r="A55" s="57" t="s">
        <v>1217</v>
      </c>
      <c r="B55" s="17" t="s">
        <v>1218</v>
      </c>
      <c r="C55" s="17" t="s">
        <v>1219</v>
      </c>
      <c r="D55" s="6">
        <v>46000</v>
      </c>
      <c r="E55" s="7">
        <v>124.96</v>
      </c>
      <c r="F55" s="8">
        <v>3.3999999999999998E-3</v>
      </c>
      <c r="G55" s="58"/>
    </row>
    <row r="56" spans="1:7" x14ac:dyDescent="0.25">
      <c r="A56" s="57" t="s">
        <v>1291</v>
      </c>
      <c r="B56" s="17" t="s">
        <v>1292</v>
      </c>
      <c r="C56" s="17" t="s">
        <v>1293</v>
      </c>
      <c r="D56" s="6">
        <v>3653</v>
      </c>
      <c r="E56" s="7">
        <v>122.36</v>
      </c>
      <c r="F56" s="8">
        <v>3.3E-3</v>
      </c>
      <c r="G56" s="58"/>
    </row>
    <row r="57" spans="1:7" x14ac:dyDescent="0.25">
      <c r="A57" s="57" t="s">
        <v>1422</v>
      </c>
      <c r="B57" s="17" t="s">
        <v>1423</v>
      </c>
      <c r="C57" s="17" t="s">
        <v>1257</v>
      </c>
      <c r="D57" s="6">
        <v>451</v>
      </c>
      <c r="E57" s="7">
        <v>122.31</v>
      </c>
      <c r="F57" s="8">
        <v>3.3E-3</v>
      </c>
      <c r="G57" s="58"/>
    </row>
    <row r="58" spans="1:7" x14ac:dyDescent="0.25">
      <c r="A58" s="57" t="s">
        <v>1778</v>
      </c>
      <c r="B58" s="17" t="s">
        <v>1779</v>
      </c>
      <c r="C58" s="17" t="s">
        <v>1177</v>
      </c>
      <c r="D58" s="6">
        <v>23417</v>
      </c>
      <c r="E58" s="7">
        <v>121.93</v>
      </c>
      <c r="F58" s="8">
        <v>3.3E-3</v>
      </c>
      <c r="G58" s="58"/>
    </row>
    <row r="59" spans="1:7" x14ac:dyDescent="0.25">
      <c r="A59" s="57" t="s">
        <v>1269</v>
      </c>
      <c r="B59" s="17" t="s">
        <v>1270</v>
      </c>
      <c r="C59" s="17" t="s">
        <v>1180</v>
      </c>
      <c r="D59" s="6">
        <v>20232</v>
      </c>
      <c r="E59" s="7">
        <v>121.88</v>
      </c>
      <c r="F59" s="8">
        <v>3.3E-3</v>
      </c>
      <c r="G59" s="58"/>
    </row>
    <row r="60" spans="1:7" x14ac:dyDescent="0.25">
      <c r="A60" s="57" t="s">
        <v>1514</v>
      </c>
      <c r="B60" s="17" t="s">
        <v>1515</v>
      </c>
      <c r="C60" s="17" t="s">
        <v>1225</v>
      </c>
      <c r="D60" s="6">
        <v>7672</v>
      </c>
      <c r="E60" s="7">
        <v>118.42</v>
      </c>
      <c r="F60" s="8">
        <v>3.2000000000000002E-3</v>
      </c>
      <c r="G60" s="58"/>
    </row>
    <row r="61" spans="1:7" x14ac:dyDescent="0.25">
      <c r="A61" s="57" t="s">
        <v>1495</v>
      </c>
      <c r="B61" s="17" t="s">
        <v>1496</v>
      </c>
      <c r="C61" s="17" t="s">
        <v>1257</v>
      </c>
      <c r="D61" s="6">
        <v>7005</v>
      </c>
      <c r="E61" s="7">
        <v>113.52</v>
      </c>
      <c r="F61" s="8">
        <v>3.0000000000000001E-3</v>
      </c>
      <c r="G61" s="58"/>
    </row>
    <row r="62" spans="1:7" x14ac:dyDescent="0.25">
      <c r="A62" s="57" t="s">
        <v>2029</v>
      </c>
      <c r="B62" s="17" t="s">
        <v>2030</v>
      </c>
      <c r="C62" s="17" t="s">
        <v>1850</v>
      </c>
      <c r="D62" s="6">
        <v>3902</v>
      </c>
      <c r="E62" s="7">
        <v>112.06</v>
      </c>
      <c r="F62" s="8">
        <v>3.0000000000000001E-3</v>
      </c>
      <c r="G62" s="58"/>
    </row>
    <row r="63" spans="1:7" x14ac:dyDescent="0.25">
      <c r="A63" s="57" t="s">
        <v>1267</v>
      </c>
      <c r="B63" s="17" t="s">
        <v>1268</v>
      </c>
      <c r="C63" s="17" t="s">
        <v>1257</v>
      </c>
      <c r="D63" s="6">
        <v>9954</v>
      </c>
      <c r="E63" s="7">
        <v>108.37</v>
      </c>
      <c r="F63" s="8">
        <v>2.8999999999999998E-3</v>
      </c>
      <c r="G63" s="58"/>
    </row>
    <row r="64" spans="1:7" x14ac:dyDescent="0.25">
      <c r="A64" s="57" t="s">
        <v>1239</v>
      </c>
      <c r="B64" s="17" t="s">
        <v>1240</v>
      </c>
      <c r="C64" s="17" t="s">
        <v>1225</v>
      </c>
      <c r="D64" s="6">
        <v>2783</v>
      </c>
      <c r="E64" s="7">
        <v>107.88</v>
      </c>
      <c r="F64" s="8">
        <v>2.8999999999999998E-3</v>
      </c>
      <c r="G64" s="58"/>
    </row>
    <row r="65" spans="1:7" x14ac:dyDescent="0.25">
      <c r="A65" s="57" t="s">
        <v>1486</v>
      </c>
      <c r="B65" s="17" t="s">
        <v>1487</v>
      </c>
      <c r="C65" s="17" t="s">
        <v>1326</v>
      </c>
      <c r="D65" s="6">
        <v>3374</v>
      </c>
      <c r="E65" s="7">
        <v>101.72</v>
      </c>
      <c r="F65" s="8">
        <v>2.7000000000000001E-3</v>
      </c>
      <c r="G65" s="58"/>
    </row>
    <row r="66" spans="1:7" x14ac:dyDescent="0.25">
      <c r="A66" s="57" t="s">
        <v>1774</v>
      </c>
      <c r="B66" s="17" t="s">
        <v>1775</v>
      </c>
      <c r="C66" s="17" t="s">
        <v>1254</v>
      </c>
      <c r="D66" s="6">
        <v>14621</v>
      </c>
      <c r="E66" s="7">
        <v>100.12</v>
      </c>
      <c r="F66" s="8">
        <v>2.7000000000000001E-3</v>
      </c>
      <c r="G66" s="58"/>
    </row>
    <row r="67" spans="1:7" x14ac:dyDescent="0.25">
      <c r="A67" s="57" t="s">
        <v>1538</v>
      </c>
      <c r="B67" s="17" t="s">
        <v>1539</v>
      </c>
      <c r="C67" s="17" t="s">
        <v>1363</v>
      </c>
      <c r="D67" s="6">
        <v>2547</v>
      </c>
      <c r="E67" s="7">
        <v>98.51</v>
      </c>
      <c r="F67" s="8">
        <v>2.5999999999999999E-3</v>
      </c>
      <c r="G67" s="58"/>
    </row>
    <row r="68" spans="1:7" x14ac:dyDescent="0.25">
      <c r="A68" s="57" t="s">
        <v>1803</v>
      </c>
      <c r="B68" s="17" t="s">
        <v>1804</v>
      </c>
      <c r="C68" s="17" t="s">
        <v>1393</v>
      </c>
      <c r="D68" s="6">
        <v>37400</v>
      </c>
      <c r="E68" s="7">
        <v>95.26</v>
      </c>
      <c r="F68" s="8">
        <v>2.5999999999999999E-3</v>
      </c>
      <c r="G68" s="58"/>
    </row>
    <row r="69" spans="1:7" x14ac:dyDescent="0.25">
      <c r="A69" s="57" t="s">
        <v>1448</v>
      </c>
      <c r="B69" s="17" t="s">
        <v>1449</v>
      </c>
      <c r="C69" s="17" t="s">
        <v>1305</v>
      </c>
      <c r="D69" s="6">
        <v>2013</v>
      </c>
      <c r="E69" s="7">
        <v>95.06</v>
      </c>
      <c r="F69" s="8">
        <v>2.5999999999999999E-3</v>
      </c>
      <c r="G69" s="58"/>
    </row>
    <row r="70" spans="1:7" x14ac:dyDescent="0.25">
      <c r="A70" s="57" t="s">
        <v>2031</v>
      </c>
      <c r="B70" s="17" t="s">
        <v>2032</v>
      </c>
      <c r="C70" s="17" t="s">
        <v>1299</v>
      </c>
      <c r="D70" s="6">
        <v>6013</v>
      </c>
      <c r="E70" s="7">
        <v>93.93</v>
      </c>
      <c r="F70" s="8">
        <v>2.5000000000000001E-3</v>
      </c>
      <c r="G70" s="58"/>
    </row>
    <row r="71" spans="1:7" x14ac:dyDescent="0.25">
      <c r="A71" s="57" t="s">
        <v>1518</v>
      </c>
      <c r="B71" s="17" t="s">
        <v>1519</v>
      </c>
      <c r="C71" s="17" t="s">
        <v>1299</v>
      </c>
      <c r="D71" s="6">
        <v>3285</v>
      </c>
      <c r="E71" s="7">
        <v>93.52</v>
      </c>
      <c r="F71" s="8">
        <v>2.5000000000000001E-3</v>
      </c>
      <c r="G71" s="58"/>
    </row>
    <row r="72" spans="1:7" x14ac:dyDescent="0.25">
      <c r="A72" s="57" t="s">
        <v>2033</v>
      </c>
      <c r="B72" s="17" t="s">
        <v>2034</v>
      </c>
      <c r="C72" s="17" t="s">
        <v>1254</v>
      </c>
      <c r="D72" s="6">
        <v>32848</v>
      </c>
      <c r="E72" s="7">
        <v>93.49</v>
      </c>
      <c r="F72" s="8">
        <v>2.5000000000000001E-3</v>
      </c>
      <c r="G72" s="58"/>
    </row>
    <row r="73" spans="1:7" x14ac:dyDescent="0.25">
      <c r="A73" s="57" t="s">
        <v>2035</v>
      </c>
      <c r="B73" s="17" t="s">
        <v>2036</v>
      </c>
      <c r="C73" s="17" t="s">
        <v>1254</v>
      </c>
      <c r="D73" s="6">
        <v>27474</v>
      </c>
      <c r="E73" s="7">
        <v>91.72</v>
      </c>
      <c r="F73" s="8">
        <v>2.5000000000000001E-3</v>
      </c>
      <c r="G73" s="58"/>
    </row>
    <row r="74" spans="1:7" x14ac:dyDescent="0.25">
      <c r="A74" s="57" t="s">
        <v>1274</v>
      </c>
      <c r="B74" s="17" t="s">
        <v>1275</v>
      </c>
      <c r="C74" s="17" t="s">
        <v>1260</v>
      </c>
      <c r="D74" s="6">
        <v>4000</v>
      </c>
      <c r="E74" s="7">
        <v>90.57</v>
      </c>
      <c r="F74" s="8">
        <v>2.3999999999999998E-3</v>
      </c>
      <c r="G74" s="58"/>
    </row>
    <row r="75" spans="1:7" x14ac:dyDescent="0.25">
      <c r="A75" s="57" t="s">
        <v>1509</v>
      </c>
      <c r="B75" s="17" t="s">
        <v>1510</v>
      </c>
      <c r="C75" s="17" t="s">
        <v>1511</v>
      </c>
      <c r="D75" s="6">
        <v>3330</v>
      </c>
      <c r="E75" s="7">
        <v>87.32</v>
      </c>
      <c r="F75" s="8">
        <v>2.3E-3</v>
      </c>
      <c r="G75" s="58"/>
    </row>
    <row r="76" spans="1:7" x14ac:dyDescent="0.25">
      <c r="A76" s="57" t="s">
        <v>1862</v>
      </c>
      <c r="B76" s="17" t="s">
        <v>1863</v>
      </c>
      <c r="C76" s="17" t="s">
        <v>1254</v>
      </c>
      <c r="D76" s="6">
        <v>64</v>
      </c>
      <c r="E76" s="7">
        <v>85.37</v>
      </c>
      <c r="F76" s="8">
        <v>2.3E-3</v>
      </c>
      <c r="G76" s="58"/>
    </row>
    <row r="77" spans="1:7" x14ac:dyDescent="0.25">
      <c r="A77" s="57" t="s">
        <v>1488</v>
      </c>
      <c r="B77" s="17" t="s">
        <v>1489</v>
      </c>
      <c r="C77" s="17" t="s">
        <v>1199</v>
      </c>
      <c r="D77" s="6">
        <v>4957</v>
      </c>
      <c r="E77" s="7">
        <v>81.489999999999995</v>
      </c>
      <c r="F77" s="8">
        <v>2.2000000000000001E-3</v>
      </c>
      <c r="G77" s="58"/>
    </row>
    <row r="78" spans="1:7" x14ac:dyDescent="0.25">
      <c r="A78" s="57" t="s">
        <v>1762</v>
      </c>
      <c r="B78" s="17" t="s">
        <v>1763</v>
      </c>
      <c r="C78" s="17" t="s">
        <v>1393</v>
      </c>
      <c r="D78" s="6">
        <v>8632</v>
      </c>
      <c r="E78" s="7">
        <v>80.739999999999995</v>
      </c>
      <c r="F78" s="8">
        <v>2.2000000000000001E-3</v>
      </c>
      <c r="G78" s="58"/>
    </row>
    <row r="79" spans="1:7" x14ac:dyDescent="0.25">
      <c r="A79" s="57" t="s">
        <v>1460</v>
      </c>
      <c r="B79" s="17" t="s">
        <v>1461</v>
      </c>
      <c r="C79" s="17" t="s">
        <v>1225</v>
      </c>
      <c r="D79" s="6">
        <v>1984</v>
      </c>
      <c r="E79" s="7">
        <v>79.05</v>
      </c>
      <c r="F79" s="8">
        <v>2.0999999999999999E-3</v>
      </c>
      <c r="G79" s="58"/>
    </row>
    <row r="80" spans="1:7" x14ac:dyDescent="0.25">
      <c r="A80" s="57" t="s">
        <v>1764</v>
      </c>
      <c r="B80" s="17" t="s">
        <v>1765</v>
      </c>
      <c r="C80" s="17" t="s">
        <v>1302</v>
      </c>
      <c r="D80" s="6">
        <v>43066</v>
      </c>
      <c r="E80" s="7">
        <v>78.42</v>
      </c>
      <c r="F80" s="8">
        <v>2.0999999999999999E-3</v>
      </c>
      <c r="G80" s="58"/>
    </row>
    <row r="81" spans="1:7" x14ac:dyDescent="0.25">
      <c r="A81" s="57" t="s">
        <v>2037</v>
      </c>
      <c r="B81" s="17" t="s">
        <v>2038</v>
      </c>
      <c r="C81" s="17" t="s">
        <v>1290</v>
      </c>
      <c r="D81" s="6">
        <v>12769</v>
      </c>
      <c r="E81" s="7">
        <v>74.86</v>
      </c>
      <c r="F81" s="8">
        <v>2E-3</v>
      </c>
      <c r="G81" s="58"/>
    </row>
    <row r="82" spans="1:7" x14ac:dyDescent="0.25">
      <c r="A82" s="57" t="s">
        <v>1853</v>
      </c>
      <c r="B82" s="17" t="s">
        <v>1854</v>
      </c>
      <c r="C82" s="17" t="s">
        <v>1492</v>
      </c>
      <c r="D82" s="6">
        <v>2744</v>
      </c>
      <c r="E82" s="7">
        <v>74.37</v>
      </c>
      <c r="F82" s="8">
        <v>2E-3</v>
      </c>
      <c r="G82" s="58"/>
    </row>
    <row r="83" spans="1:7" x14ac:dyDescent="0.25">
      <c r="A83" s="57" t="s">
        <v>1297</v>
      </c>
      <c r="B83" s="17" t="s">
        <v>1298</v>
      </c>
      <c r="C83" s="17" t="s">
        <v>1299</v>
      </c>
      <c r="D83" s="6">
        <v>985</v>
      </c>
      <c r="E83" s="7">
        <v>73.67</v>
      </c>
      <c r="F83" s="8">
        <v>2E-3</v>
      </c>
      <c r="G83" s="58"/>
    </row>
    <row r="84" spans="1:7" x14ac:dyDescent="0.25">
      <c r="A84" s="57" t="s">
        <v>1786</v>
      </c>
      <c r="B84" s="17" t="s">
        <v>1787</v>
      </c>
      <c r="C84" s="17" t="s">
        <v>1393</v>
      </c>
      <c r="D84" s="6">
        <v>2500</v>
      </c>
      <c r="E84" s="7">
        <v>69.569999999999993</v>
      </c>
      <c r="F84" s="8">
        <v>1.9E-3</v>
      </c>
      <c r="G84" s="58"/>
    </row>
    <row r="85" spans="1:7" x14ac:dyDescent="0.25">
      <c r="A85" s="57" t="s">
        <v>1452</v>
      </c>
      <c r="B85" s="17" t="s">
        <v>1453</v>
      </c>
      <c r="C85" s="17" t="s">
        <v>1302</v>
      </c>
      <c r="D85" s="6">
        <v>1760</v>
      </c>
      <c r="E85" s="7">
        <v>69.48</v>
      </c>
      <c r="F85" s="8">
        <v>1.9E-3</v>
      </c>
      <c r="G85" s="58"/>
    </row>
    <row r="86" spans="1:7" x14ac:dyDescent="0.25">
      <c r="A86" s="57" t="s">
        <v>1807</v>
      </c>
      <c r="B86" s="17" t="s">
        <v>1808</v>
      </c>
      <c r="C86" s="17" t="s">
        <v>1293</v>
      </c>
      <c r="D86" s="6">
        <v>1831</v>
      </c>
      <c r="E86" s="7">
        <v>68.739999999999995</v>
      </c>
      <c r="F86" s="8">
        <v>1.8E-3</v>
      </c>
      <c r="G86" s="58"/>
    </row>
    <row r="87" spans="1:7" x14ac:dyDescent="0.25">
      <c r="A87" s="57" t="s">
        <v>1398</v>
      </c>
      <c r="B87" s="17" t="s">
        <v>1399</v>
      </c>
      <c r="C87" s="17" t="s">
        <v>1400</v>
      </c>
      <c r="D87" s="6">
        <v>33886</v>
      </c>
      <c r="E87" s="7">
        <v>68.37</v>
      </c>
      <c r="F87" s="8">
        <v>1.8E-3</v>
      </c>
      <c r="G87" s="58"/>
    </row>
    <row r="88" spans="1:7" x14ac:dyDescent="0.25">
      <c r="A88" s="57" t="s">
        <v>1782</v>
      </c>
      <c r="B88" s="17" t="s">
        <v>1783</v>
      </c>
      <c r="C88" s="17" t="s">
        <v>1251</v>
      </c>
      <c r="D88" s="6">
        <v>27780</v>
      </c>
      <c r="E88" s="7">
        <v>68.16</v>
      </c>
      <c r="F88" s="8">
        <v>1.8E-3</v>
      </c>
      <c r="G88" s="58"/>
    </row>
    <row r="89" spans="1:7" x14ac:dyDescent="0.25">
      <c r="A89" s="57" t="s">
        <v>1546</v>
      </c>
      <c r="B89" s="17" t="s">
        <v>1547</v>
      </c>
      <c r="C89" s="17" t="s">
        <v>1548</v>
      </c>
      <c r="D89" s="6">
        <v>194</v>
      </c>
      <c r="E89" s="7">
        <v>66.83</v>
      </c>
      <c r="F89" s="8">
        <v>1.8E-3</v>
      </c>
      <c r="G89" s="58"/>
    </row>
    <row r="90" spans="1:7" x14ac:dyDescent="0.25">
      <c r="A90" s="57" t="s">
        <v>1211</v>
      </c>
      <c r="B90" s="17" t="s">
        <v>1212</v>
      </c>
      <c r="C90" s="17" t="s">
        <v>1205</v>
      </c>
      <c r="D90" s="6">
        <v>41934</v>
      </c>
      <c r="E90" s="7">
        <v>65.349999999999994</v>
      </c>
      <c r="F90" s="8">
        <v>1.8E-3</v>
      </c>
      <c r="G90" s="58"/>
    </row>
    <row r="91" spans="1:7" x14ac:dyDescent="0.25">
      <c r="A91" s="57" t="s">
        <v>1536</v>
      </c>
      <c r="B91" s="17" t="s">
        <v>1537</v>
      </c>
      <c r="C91" s="17" t="s">
        <v>1257</v>
      </c>
      <c r="D91" s="6">
        <v>2466</v>
      </c>
      <c r="E91" s="7">
        <v>64.13</v>
      </c>
      <c r="F91" s="8">
        <v>1.6999999999999999E-3</v>
      </c>
      <c r="G91" s="58"/>
    </row>
    <row r="92" spans="1:7" x14ac:dyDescent="0.25">
      <c r="A92" s="57" t="s">
        <v>1801</v>
      </c>
      <c r="B92" s="17" t="s">
        <v>1802</v>
      </c>
      <c r="C92" s="17" t="s">
        <v>1199</v>
      </c>
      <c r="D92" s="6">
        <v>4024</v>
      </c>
      <c r="E92" s="7">
        <v>59.57</v>
      </c>
      <c r="F92" s="8">
        <v>1.6000000000000001E-3</v>
      </c>
      <c r="G92" s="58"/>
    </row>
    <row r="93" spans="1:7" x14ac:dyDescent="0.25">
      <c r="A93" s="57" t="s">
        <v>1790</v>
      </c>
      <c r="B93" s="17" t="s">
        <v>1791</v>
      </c>
      <c r="C93" s="17" t="s">
        <v>1792</v>
      </c>
      <c r="D93" s="6">
        <v>5176</v>
      </c>
      <c r="E93" s="7">
        <v>58.19</v>
      </c>
      <c r="F93" s="8">
        <v>1.6000000000000001E-3</v>
      </c>
      <c r="G93" s="58"/>
    </row>
    <row r="94" spans="1:7" x14ac:dyDescent="0.25">
      <c r="A94" s="57" t="s">
        <v>1795</v>
      </c>
      <c r="B94" s="17" t="s">
        <v>1796</v>
      </c>
      <c r="C94" s="17" t="s">
        <v>1245</v>
      </c>
      <c r="D94" s="6">
        <v>5478</v>
      </c>
      <c r="E94" s="7">
        <v>50.19</v>
      </c>
      <c r="F94" s="8">
        <v>1.2999999999999999E-3</v>
      </c>
      <c r="G94" s="58"/>
    </row>
    <row r="95" spans="1:7" x14ac:dyDescent="0.25">
      <c r="A95" s="57" t="s">
        <v>1223</v>
      </c>
      <c r="B95" s="17" t="s">
        <v>1224</v>
      </c>
      <c r="C95" s="17" t="s">
        <v>1225</v>
      </c>
      <c r="D95" s="6">
        <v>900</v>
      </c>
      <c r="E95" s="7">
        <v>49.52</v>
      </c>
      <c r="F95" s="8">
        <v>1.2999999999999999E-3</v>
      </c>
      <c r="G95" s="58"/>
    </row>
    <row r="96" spans="1:7" x14ac:dyDescent="0.25">
      <c r="A96" s="57" t="s">
        <v>1474</v>
      </c>
      <c r="B96" s="17" t="s">
        <v>1475</v>
      </c>
      <c r="C96" s="17" t="s">
        <v>1257</v>
      </c>
      <c r="D96" s="6">
        <v>17500</v>
      </c>
      <c r="E96" s="7">
        <v>46.23</v>
      </c>
      <c r="F96" s="8">
        <v>1.1999999999999999E-3</v>
      </c>
      <c r="G96" s="58"/>
    </row>
    <row r="97" spans="1:7" x14ac:dyDescent="0.25">
      <c r="A97" s="57" t="s">
        <v>2039</v>
      </c>
      <c r="B97" s="17" t="s">
        <v>2040</v>
      </c>
      <c r="C97" s="17" t="s">
        <v>1393</v>
      </c>
      <c r="D97" s="6">
        <v>12000</v>
      </c>
      <c r="E97" s="7">
        <v>41.45</v>
      </c>
      <c r="F97" s="8">
        <v>1.1000000000000001E-3</v>
      </c>
      <c r="G97" s="58"/>
    </row>
    <row r="98" spans="1:7" x14ac:dyDescent="0.25">
      <c r="A98" s="59" t="s">
        <v>129</v>
      </c>
      <c r="B98" s="18"/>
      <c r="C98" s="18"/>
      <c r="D98" s="9"/>
      <c r="E98" s="20">
        <v>25655.62</v>
      </c>
      <c r="F98" s="21">
        <v>0.68889999999999996</v>
      </c>
      <c r="G98" s="60"/>
    </row>
    <row r="99" spans="1:7" x14ac:dyDescent="0.25">
      <c r="A99" s="59" t="s">
        <v>1551</v>
      </c>
      <c r="B99" s="17"/>
      <c r="C99" s="17"/>
      <c r="D99" s="6"/>
      <c r="E99" s="7"/>
      <c r="F99" s="8"/>
      <c r="G99" s="58"/>
    </row>
    <row r="100" spans="1:7" x14ac:dyDescent="0.25">
      <c r="A100" s="59" t="s">
        <v>129</v>
      </c>
      <c r="B100" s="17"/>
      <c r="C100" s="17"/>
      <c r="D100" s="6"/>
      <c r="E100" s="22" t="s">
        <v>123</v>
      </c>
      <c r="F100" s="23" t="s">
        <v>123</v>
      </c>
      <c r="G100" s="58"/>
    </row>
    <row r="101" spans="1:7" x14ac:dyDescent="0.25">
      <c r="A101" s="61" t="s">
        <v>165</v>
      </c>
      <c r="B101" s="40"/>
      <c r="C101" s="40"/>
      <c r="D101" s="41"/>
      <c r="E101" s="14">
        <v>25655.62</v>
      </c>
      <c r="F101" s="15">
        <v>0.68889999999999996</v>
      </c>
      <c r="G101" s="60"/>
    </row>
    <row r="102" spans="1:7" x14ac:dyDescent="0.25">
      <c r="A102" s="57"/>
      <c r="B102" s="17"/>
      <c r="C102" s="17"/>
      <c r="D102" s="6"/>
      <c r="E102" s="7"/>
      <c r="F102" s="8"/>
      <c r="G102" s="58"/>
    </row>
    <row r="103" spans="1:7" x14ac:dyDescent="0.25">
      <c r="A103" s="59" t="s">
        <v>1552</v>
      </c>
      <c r="B103" s="17"/>
      <c r="C103" s="17"/>
      <c r="D103" s="6"/>
      <c r="E103" s="7"/>
      <c r="F103" s="8"/>
      <c r="G103" s="58"/>
    </row>
    <row r="104" spans="1:7" x14ac:dyDescent="0.25">
      <c r="A104" s="59" t="s">
        <v>1553</v>
      </c>
      <c r="B104" s="17"/>
      <c r="C104" s="17"/>
      <c r="D104" s="6"/>
      <c r="E104" s="7"/>
      <c r="F104" s="8"/>
      <c r="G104" s="58"/>
    </row>
    <row r="105" spans="1:7" x14ac:dyDescent="0.25">
      <c r="A105" s="57" t="s">
        <v>1815</v>
      </c>
      <c r="B105" s="17"/>
      <c r="C105" s="17"/>
      <c r="D105" s="6">
        <v>300</v>
      </c>
      <c r="E105" s="7">
        <v>67.459999999999994</v>
      </c>
      <c r="F105" s="8">
        <v>1.8109999999999999E-3</v>
      </c>
      <c r="G105" s="58"/>
    </row>
    <row r="106" spans="1:7" x14ac:dyDescent="0.25">
      <c r="A106" s="57" t="s">
        <v>1630</v>
      </c>
      <c r="B106" s="17"/>
      <c r="C106" s="17"/>
      <c r="D106" s="24">
        <v>-1425</v>
      </c>
      <c r="E106" s="11">
        <v>-14.26</v>
      </c>
      <c r="F106" s="12">
        <v>-3.8200000000000002E-4</v>
      </c>
      <c r="G106" s="58"/>
    </row>
    <row r="107" spans="1:7" x14ac:dyDescent="0.25">
      <c r="A107" s="57" t="s">
        <v>1671</v>
      </c>
      <c r="B107" s="17"/>
      <c r="C107" s="17"/>
      <c r="D107" s="24">
        <v>-1050</v>
      </c>
      <c r="E107" s="11">
        <v>-22.75</v>
      </c>
      <c r="F107" s="12">
        <v>-6.0999999999999997E-4</v>
      </c>
      <c r="G107" s="58"/>
    </row>
    <row r="108" spans="1:7" x14ac:dyDescent="0.25">
      <c r="A108" s="57" t="s">
        <v>1590</v>
      </c>
      <c r="B108" s="17"/>
      <c r="C108" s="17"/>
      <c r="D108" s="24">
        <v>-17500</v>
      </c>
      <c r="E108" s="11">
        <v>-46.57</v>
      </c>
      <c r="F108" s="12">
        <v>-1.25E-3</v>
      </c>
      <c r="G108" s="58"/>
    </row>
    <row r="109" spans="1:7" x14ac:dyDescent="0.25">
      <c r="A109" s="57" t="s">
        <v>1702</v>
      </c>
      <c r="B109" s="17"/>
      <c r="C109" s="17"/>
      <c r="D109" s="24">
        <v>-900</v>
      </c>
      <c r="E109" s="11">
        <v>-49.9</v>
      </c>
      <c r="F109" s="12">
        <v>-1.3389999999999999E-3</v>
      </c>
      <c r="G109" s="58"/>
    </row>
    <row r="110" spans="1:7" x14ac:dyDescent="0.25">
      <c r="A110" s="57" t="s">
        <v>1635</v>
      </c>
      <c r="B110" s="17"/>
      <c r="C110" s="17"/>
      <c r="D110" s="24">
        <v>-1250</v>
      </c>
      <c r="E110" s="11">
        <v>-91</v>
      </c>
      <c r="F110" s="12">
        <v>-2.4429999999999999E-3</v>
      </c>
      <c r="G110" s="58"/>
    </row>
    <row r="111" spans="1:7" x14ac:dyDescent="0.25">
      <c r="A111" s="57" t="s">
        <v>1607</v>
      </c>
      <c r="B111" s="17"/>
      <c r="C111" s="17"/>
      <c r="D111" s="24">
        <v>-8400</v>
      </c>
      <c r="E111" s="11">
        <v>-92.58</v>
      </c>
      <c r="F111" s="12">
        <v>-2.4859999999999999E-3</v>
      </c>
      <c r="G111" s="58"/>
    </row>
    <row r="112" spans="1:7" x14ac:dyDescent="0.25">
      <c r="A112" s="57" t="s">
        <v>1575</v>
      </c>
      <c r="B112" s="17"/>
      <c r="C112" s="17"/>
      <c r="D112" s="24">
        <v>-20000</v>
      </c>
      <c r="E112" s="11">
        <v>-118.83</v>
      </c>
      <c r="F112" s="12">
        <v>-3.1900000000000001E-3</v>
      </c>
      <c r="G112" s="58"/>
    </row>
    <row r="113" spans="1:7" x14ac:dyDescent="0.25">
      <c r="A113" s="57" t="s">
        <v>1703</v>
      </c>
      <c r="B113" s="17"/>
      <c r="C113" s="17"/>
      <c r="D113" s="24">
        <v>-46000</v>
      </c>
      <c r="E113" s="11">
        <v>-125.93</v>
      </c>
      <c r="F113" s="12">
        <v>-3.3809999999999999E-3</v>
      </c>
      <c r="G113" s="58"/>
    </row>
    <row r="114" spans="1:7" x14ac:dyDescent="0.25">
      <c r="A114" s="57" t="s">
        <v>1618</v>
      </c>
      <c r="B114" s="17"/>
      <c r="C114" s="17"/>
      <c r="D114" s="24">
        <v>-80316</v>
      </c>
      <c r="E114" s="11">
        <v>-128.13999999999999</v>
      </c>
      <c r="F114" s="12">
        <v>-3.4399999999999999E-3</v>
      </c>
      <c r="G114" s="58"/>
    </row>
    <row r="115" spans="1:7" x14ac:dyDescent="0.25">
      <c r="A115" s="57" t="s">
        <v>1648</v>
      </c>
      <c r="B115" s="17"/>
      <c r="C115" s="17"/>
      <c r="D115" s="24">
        <v>-17400</v>
      </c>
      <c r="E115" s="11">
        <v>-168.04</v>
      </c>
      <c r="F115" s="12">
        <v>-4.5120000000000004E-3</v>
      </c>
      <c r="G115" s="58"/>
    </row>
    <row r="116" spans="1:7" x14ac:dyDescent="0.25">
      <c r="A116" s="57" t="s">
        <v>1712</v>
      </c>
      <c r="B116" s="17"/>
      <c r="C116" s="17"/>
      <c r="D116" s="24">
        <v>-46000</v>
      </c>
      <c r="E116" s="11">
        <v>-208.96</v>
      </c>
      <c r="F116" s="12">
        <v>-5.6100000000000004E-3</v>
      </c>
      <c r="G116" s="58"/>
    </row>
    <row r="117" spans="1:7" x14ac:dyDescent="0.25">
      <c r="A117" s="57" t="s">
        <v>1628</v>
      </c>
      <c r="B117" s="17"/>
      <c r="C117" s="17"/>
      <c r="D117" s="24">
        <v>-9600</v>
      </c>
      <c r="E117" s="11">
        <v>-241.02</v>
      </c>
      <c r="F117" s="12">
        <v>-6.4710000000000002E-3</v>
      </c>
      <c r="G117" s="58"/>
    </row>
    <row r="118" spans="1:7" x14ac:dyDescent="0.25">
      <c r="A118" s="57" t="s">
        <v>1649</v>
      </c>
      <c r="B118" s="17"/>
      <c r="C118" s="17"/>
      <c r="D118" s="24">
        <v>-213750</v>
      </c>
      <c r="E118" s="11">
        <v>-289.74</v>
      </c>
      <c r="F118" s="12">
        <v>-7.7799999999999996E-3</v>
      </c>
      <c r="G118" s="58"/>
    </row>
    <row r="119" spans="1:7" x14ac:dyDescent="0.25">
      <c r="A119" s="57" t="s">
        <v>1711</v>
      </c>
      <c r="B119" s="17"/>
      <c r="C119" s="17"/>
      <c r="D119" s="24">
        <v>-9000</v>
      </c>
      <c r="E119" s="11">
        <v>-301.23</v>
      </c>
      <c r="F119" s="12">
        <v>-8.0879999999999997E-3</v>
      </c>
      <c r="G119" s="58"/>
    </row>
    <row r="120" spans="1:7" x14ac:dyDescent="0.25">
      <c r="A120" s="57" t="s">
        <v>1716</v>
      </c>
      <c r="B120" s="17"/>
      <c r="C120" s="17"/>
      <c r="D120" s="24">
        <v>-115500</v>
      </c>
      <c r="E120" s="11">
        <v>-311.68</v>
      </c>
      <c r="F120" s="12">
        <v>-8.3689999999999997E-3</v>
      </c>
      <c r="G120" s="58"/>
    </row>
    <row r="121" spans="1:7" x14ac:dyDescent="0.25">
      <c r="A121" s="57" t="s">
        <v>1718</v>
      </c>
      <c r="B121" s="17"/>
      <c r="C121" s="17"/>
      <c r="D121" s="24">
        <v>-10500</v>
      </c>
      <c r="E121" s="11">
        <v>-337.7</v>
      </c>
      <c r="F121" s="12">
        <v>-9.0670000000000004E-3</v>
      </c>
      <c r="G121" s="58"/>
    </row>
    <row r="122" spans="1:7" x14ac:dyDescent="0.25">
      <c r="A122" s="57" t="s">
        <v>1715</v>
      </c>
      <c r="B122" s="17"/>
      <c r="C122" s="17"/>
      <c r="D122" s="24">
        <v>-132000</v>
      </c>
      <c r="E122" s="11">
        <v>-446.16</v>
      </c>
      <c r="F122" s="12">
        <v>-1.1979999999999999E-2</v>
      </c>
      <c r="G122" s="58"/>
    </row>
    <row r="123" spans="1:7" x14ac:dyDescent="0.25">
      <c r="A123" s="57" t="s">
        <v>1699</v>
      </c>
      <c r="B123" s="17"/>
      <c r="C123" s="17"/>
      <c r="D123" s="24">
        <v>-15600</v>
      </c>
      <c r="E123" s="11">
        <v>-591.22</v>
      </c>
      <c r="F123" s="12">
        <v>-1.5875E-2</v>
      </c>
      <c r="G123" s="58"/>
    </row>
    <row r="124" spans="1:7" x14ac:dyDescent="0.25">
      <c r="A124" s="57" t="s">
        <v>1704</v>
      </c>
      <c r="B124" s="17"/>
      <c r="C124" s="17"/>
      <c r="D124" s="24">
        <v>-471000</v>
      </c>
      <c r="E124" s="11">
        <v>-662.93</v>
      </c>
      <c r="F124" s="12">
        <v>-1.7801000000000001E-2</v>
      </c>
      <c r="G124" s="58"/>
    </row>
    <row r="125" spans="1:7" x14ac:dyDescent="0.25">
      <c r="A125" s="57" t="s">
        <v>1719</v>
      </c>
      <c r="B125" s="17"/>
      <c r="C125" s="17"/>
      <c r="D125" s="24">
        <v>-25250</v>
      </c>
      <c r="E125" s="11">
        <v>-755.29</v>
      </c>
      <c r="F125" s="12">
        <v>-2.0281E-2</v>
      </c>
      <c r="G125" s="58"/>
    </row>
    <row r="126" spans="1:7" x14ac:dyDescent="0.25">
      <c r="A126" s="57" t="s">
        <v>1654</v>
      </c>
      <c r="B126" s="17"/>
      <c r="C126" s="17"/>
      <c r="D126" s="24">
        <v>-438000</v>
      </c>
      <c r="E126" s="11">
        <v>-764.09</v>
      </c>
      <c r="F126" s="12">
        <v>-2.0517000000000001E-2</v>
      </c>
      <c r="G126" s="58"/>
    </row>
    <row r="127" spans="1:7" x14ac:dyDescent="0.25">
      <c r="A127" s="57" t="s">
        <v>1713</v>
      </c>
      <c r="B127" s="17"/>
      <c r="C127" s="17"/>
      <c r="D127" s="24">
        <v>-50500</v>
      </c>
      <c r="E127" s="11">
        <v>-788.58</v>
      </c>
      <c r="F127" s="12">
        <v>-2.1174999999999999E-2</v>
      </c>
      <c r="G127" s="58"/>
    </row>
    <row r="128" spans="1:7" x14ac:dyDescent="0.25">
      <c r="A128" s="57" t="s">
        <v>1705</v>
      </c>
      <c r="B128" s="17"/>
      <c r="C128" s="17"/>
      <c r="D128" s="24">
        <v>-530000</v>
      </c>
      <c r="E128" s="11">
        <v>-802.69</v>
      </c>
      <c r="F128" s="12">
        <v>-2.1552999999999999E-2</v>
      </c>
      <c r="G128" s="58"/>
    </row>
    <row r="129" spans="1:7" x14ac:dyDescent="0.25">
      <c r="A129" s="57" t="s">
        <v>1664</v>
      </c>
      <c r="B129" s="17"/>
      <c r="C129" s="17"/>
      <c r="D129" s="24">
        <v>-57600</v>
      </c>
      <c r="E129" s="11">
        <v>-1036.92</v>
      </c>
      <c r="F129" s="12">
        <v>-2.7843E-2</v>
      </c>
      <c r="G129" s="58"/>
    </row>
    <row r="130" spans="1:7" x14ac:dyDescent="0.25">
      <c r="A130" s="57" t="s">
        <v>1717</v>
      </c>
      <c r="B130" s="17"/>
      <c r="C130" s="17"/>
      <c r="D130" s="24">
        <v>-268800</v>
      </c>
      <c r="E130" s="11">
        <v>-1176.94</v>
      </c>
      <c r="F130" s="12">
        <v>-3.1602999999999999E-2</v>
      </c>
      <c r="G130" s="58"/>
    </row>
    <row r="131" spans="1:7" x14ac:dyDescent="0.25">
      <c r="A131" s="57" t="s">
        <v>1693</v>
      </c>
      <c r="B131" s="17"/>
      <c r="C131" s="17"/>
      <c r="D131" s="24">
        <v>-498750</v>
      </c>
      <c r="E131" s="11">
        <v>-1241.1400000000001</v>
      </c>
      <c r="F131" s="12">
        <v>-3.3327000000000002E-2</v>
      </c>
      <c r="G131" s="58"/>
    </row>
    <row r="132" spans="1:7" x14ac:dyDescent="0.25">
      <c r="A132" s="57" t="s">
        <v>1720</v>
      </c>
      <c r="B132" s="17"/>
      <c r="C132" s="17"/>
      <c r="D132" s="24">
        <v>-105050</v>
      </c>
      <c r="E132" s="11">
        <v>-1534.89</v>
      </c>
      <c r="F132" s="12">
        <v>-4.1214000000000001E-2</v>
      </c>
      <c r="G132" s="58"/>
    </row>
    <row r="133" spans="1:7" x14ac:dyDescent="0.25">
      <c r="A133" s="57" t="s">
        <v>1660</v>
      </c>
      <c r="B133" s="17"/>
      <c r="C133" s="17"/>
      <c r="D133" s="24">
        <v>-136000</v>
      </c>
      <c r="E133" s="11">
        <v>-1838.86</v>
      </c>
      <c r="F133" s="12">
        <v>-4.9376999999999997E-2</v>
      </c>
      <c r="G133" s="58"/>
    </row>
    <row r="134" spans="1:7" x14ac:dyDescent="0.25">
      <c r="A134" s="57" t="s">
        <v>1632</v>
      </c>
      <c r="B134" s="17"/>
      <c r="C134" s="17"/>
      <c r="D134" s="24">
        <v>-311400</v>
      </c>
      <c r="E134" s="11">
        <v>-1916.51</v>
      </c>
      <c r="F134" s="12">
        <v>-5.1462000000000001E-2</v>
      </c>
      <c r="G134" s="58"/>
    </row>
    <row r="135" spans="1:7" x14ac:dyDescent="0.25">
      <c r="A135" s="59" t="s">
        <v>129</v>
      </c>
      <c r="B135" s="18"/>
      <c r="C135" s="18"/>
      <c r="D135" s="9"/>
      <c r="E135" s="25">
        <v>-16037.09</v>
      </c>
      <c r="F135" s="26">
        <v>-0.43061500000000003</v>
      </c>
      <c r="G135" s="60"/>
    </row>
    <row r="136" spans="1:7" x14ac:dyDescent="0.25">
      <c r="A136" s="57"/>
      <c r="B136" s="17"/>
      <c r="C136" s="17"/>
      <c r="D136" s="6"/>
      <c r="E136" s="7"/>
      <c r="F136" s="8"/>
      <c r="G136" s="58"/>
    </row>
    <row r="137" spans="1:7" x14ac:dyDescent="0.25">
      <c r="A137" s="57"/>
      <c r="B137" s="17"/>
      <c r="C137" s="17"/>
      <c r="D137" s="6"/>
      <c r="E137" s="7"/>
      <c r="F137" s="8"/>
      <c r="G137" s="58"/>
    </row>
    <row r="138" spans="1:7" x14ac:dyDescent="0.25">
      <c r="A138" s="57"/>
      <c r="B138" s="17"/>
      <c r="C138" s="17"/>
      <c r="D138" s="6"/>
      <c r="E138" s="7"/>
      <c r="F138" s="8"/>
      <c r="G138" s="58"/>
    </row>
    <row r="139" spans="1:7" x14ac:dyDescent="0.25">
      <c r="A139" s="61" t="s">
        <v>165</v>
      </c>
      <c r="B139" s="40"/>
      <c r="C139" s="40"/>
      <c r="D139" s="41"/>
      <c r="E139" s="25">
        <v>-16037.09</v>
      </c>
      <c r="F139" s="26">
        <v>-0.43061500000000003</v>
      </c>
      <c r="G139" s="60"/>
    </row>
    <row r="140" spans="1:7" x14ac:dyDescent="0.25">
      <c r="A140" s="57"/>
      <c r="B140" s="17"/>
      <c r="C140" s="17"/>
      <c r="D140" s="6"/>
      <c r="E140" s="7"/>
      <c r="F140" s="8"/>
      <c r="G140" s="58"/>
    </row>
    <row r="141" spans="1:7" x14ac:dyDescent="0.25">
      <c r="A141" s="59" t="s">
        <v>221</v>
      </c>
      <c r="B141" s="17"/>
      <c r="C141" s="17"/>
      <c r="D141" s="6"/>
      <c r="E141" s="7"/>
      <c r="F141" s="8"/>
      <c r="G141" s="58"/>
    </row>
    <row r="142" spans="1:7" x14ac:dyDescent="0.25">
      <c r="A142" s="59" t="s">
        <v>222</v>
      </c>
      <c r="B142" s="17"/>
      <c r="C142" s="17"/>
      <c r="D142" s="6"/>
      <c r="E142" s="7"/>
      <c r="F142" s="8"/>
      <c r="G142" s="58"/>
    </row>
    <row r="143" spans="1:7" x14ac:dyDescent="0.25">
      <c r="A143" s="57" t="s">
        <v>772</v>
      </c>
      <c r="B143" s="17" t="s">
        <v>773</v>
      </c>
      <c r="C143" s="17" t="s">
        <v>228</v>
      </c>
      <c r="D143" s="6">
        <v>500000</v>
      </c>
      <c r="E143" s="7">
        <v>498.39</v>
      </c>
      <c r="F143" s="8">
        <v>1.34E-2</v>
      </c>
      <c r="G143" s="58">
        <v>7.5949000000000003E-2</v>
      </c>
    </row>
    <row r="144" spans="1:7" x14ac:dyDescent="0.25">
      <c r="A144" s="59" t="s">
        <v>129</v>
      </c>
      <c r="B144" s="18"/>
      <c r="C144" s="18"/>
      <c r="D144" s="9"/>
      <c r="E144" s="20">
        <v>498.39</v>
      </c>
      <c r="F144" s="21">
        <v>1.34E-2</v>
      </c>
      <c r="G144" s="60"/>
    </row>
    <row r="145" spans="1:7" x14ac:dyDescent="0.25">
      <c r="A145" s="57"/>
      <c r="B145" s="17"/>
      <c r="C145" s="17"/>
      <c r="D145" s="6"/>
      <c r="E145" s="7"/>
      <c r="F145" s="8"/>
      <c r="G145" s="58"/>
    </row>
    <row r="146" spans="1:7" x14ac:dyDescent="0.25">
      <c r="A146" s="59" t="s">
        <v>454</v>
      </c>
      <c r="B146" s="17"/>
      <c r="C146" s="17"/>
      <c r="D146" s="6"/>
      <c r="E146" s="7"/>
      <c r="F146" s="8"/>
      <c r="G146" s="58"/>
    </row>
    <row r="147" spans="1:7" x14ac:dyDescent="0.25">
      <c r="A147" s="57" t="s">
        <v>888</v>
      </c>
      <c r="B147" s="17" t="s">
        <v>889</v>
      </c>
      <c r="C147" s="17" t="s">
        <v>128</v>
      </c>
      <c r="D147" s="6">
        <v>2650000</v>
      </c>
      <c r="E147" s="7">
        <v>2672.64</v>
      </c>
      <c r="F147" s="8">
        <v>7.1800000000000003E-2</v>
      </c>
      <c r="G147" s="58">
        <v>7.1764302860000004E-2</v>
      </c>
    </row>
    <row r="148" spans="1:7" x14ac:dyDescent="0.25">
      <c r="A148" s="57" t="s">
        <v>712</v>
      </c>
      <c r="B148" s="17" t="s">
        <v>713</v>
      </c>
      <c r="C148" s="17" t="s">
        <v>128</v>
      </c>
      <c r="D148" s="6">
        <v>2500000</v>
      </c>
      <c r="E148" s="7">
        <v>2500.16</v>
      </c>
      <c r="F148" s="8">
        <v>6.7100000000000007E-2</v>
      </c>
      <c r="G148" s="58">
        <v>7.1818137081999994E-2</v>
      </c>
    </row>
    <row r="149" spans="1:7" x14ac:dyDescent="0.25">
      <c r="A149" s="57" t="s">
        <v>455</v>
      </c>
      <c r="B149" s="17" t="s">
        <v>456</v>
      </c>
      <c r="C149" s="17" t="s">
        <v>128</v>
      </c>
      <c r="D149" s="6">
        <v>1000000</v>
      </c>
      <c r="E149" s="7">
        <v>1001.85</v>
      </c>
      <c r="F149" s="8">
        <v>2.69E-2</v>
      </c>
      <c r="G149" s="58">
        <v>7.1790184529000003E-2</v>
      </c>
    </row>
    <row r="150" spans="1:7" x14ac:dyDescent="0.25">
      <c r="A150" s="59" t="s">
        <v>129</v>
      </c>
      <c r="B150" s="18"/>
      <c r="C150" s="18"/>
      <c r="D150" s="9"/>
      <c r="E150" s="20">
        <v>6174.65</v>
      </c>
      <c r="F150" s="21">
        <v>0.1658</v>
      </c>
      <c r="G150" s="60"/>
    </row>
    <row r="151" spans="1:7" x14ac:dyDescent="0.25">
      <c r="A151" s="57"/>
      <c r="B151" s="17"/>
      <c r="C151" s="17"/>
      <c r="D151" s="6"/>
      <c r="E151" s="7"/>
      <c r="F151" s="8"/>
      <c r="G151" s="58"/>
    </row>
    <row r="152" spans="1:7" x14ac:dyDescent="0.25">
      <c r="A152" s="59" t="s">
        <v>304</v>
      </c>
      <c r="B152" s="17"/>
      <c r="C152" s="17"/>
      <c r="D152" s="6"/>
      <c r="E152" s="7"/>
      <c r="F152" s="8"/>
      <c r="G152" s="58"/>
    </row>
    <row r="153" spans="1:7" x14ac:dyDescent="0.25">
      <c r="A153" s="59" t="s">
        <v>129</v>
      </c>
      <c r="B153" s="17"/>
      <c r="C153" s="17"/>
      <c r="D153" s="6"/>
      <c r="E153" s="22" t="s">
        <v>123</v>
      </c>
      <c r="F153" s="23" t="s">
        <v>123</v>
      </c>
      <c r="G153" s="58"/>
    </row>
    <row r="154" spans="1:7" x14ac:dyDescent="0.25">
      <c r="A154" s="57"/>
      <c r="B154" s="17"/>
      <c r="C154" s="17"/>
      <c r="D154" s="6"/>
      <c r="E154" s="7"/>
      <c r="F154" s="8"/>
      <c r="G154" s="58"/>
    </row>
    <row r="155" spans="1:7" x14ac:dyDescent="0.25">
      <c r="A155" s="59" t="s">
        <v>305</v>
      </c>
      <c r="B155" s="17"/>
      <c r="C155" s="17"/>
      <c r="D155" s="6"/>
      <c r="E155" s="7"/>
      <c r="F155" s="8"/>
      <c r="G155" s="58"/>
    </row>
    <row r="156" spans="1:7" x14ac:dyDescent="0.25">
      <c r="A156" s="59" t="s">
        <v>129</v>
      </c>
      <c r="B156" s="17"/>
      <c r="C156" s="17"/>
      <c r="D156" s="6"/>
      <c r="E156" s="22" t="s">
        <v>123</v>
      </c>
      <c r="F156" s="23" t="s">
        <v>123</v>
      </c>
      <c r="G156" s="58"/>
    </row>
    <row r="157" spans="1:7" x14ac:dyDescent="0.25">
      <c r="A157" s="57"/>
      <c r="B157" s="17"/>
      <c r="C157" s="17"/>
      <c r="D157" s="6"/>
      <c r="E157" s="7"/>
      <c r="F157" s="8"/>
      <c r="G157" s="58"/>
    </row>
    <row r="158" spans="1:7" x14ac:dyDescent="0.25">
      <c r="A158" s="61" t="s">
        <v>165</v>
      </c>
      <c r="B158" s="40"/>
      <c r="C158" s="40"/>
      <c r="D158" s="41"/>
      <c r="E158" s="20">
        <v>6673.04</v>
      </c>
      <c r="F158" s="21">
        <v>0.1792</v>
      </c>
      <c r="G158" s="60"/>
    </row>
    <row r="159" spans="1:7" x14ac:dyDescent="0.25">
      <c r="A159" s="57"/>
      <c r="B159" s="17"/>
      <c r="C159" s="17"/>
      <c r="D159" s="6"/>
      <c r="E159" s="7"/>
      <c r="F159" s="8"/>
      <c r="G159" s="58"/>
    </row>
    <row r="160" spans="1:7" x14ac:dyDescent="0.25">
      <c r="A160" s="57"/>
      <c r="B160" s="17"/>
      <c r="C160" s="17"/>
      <c r="D160" s="6"/>
      <c r="E160" s="7"/>
      <c r="F160" s="8"/>
      <c r="G160" s="58"/>
    </row>
    <row r="161" spans="1:7" x14ac:dyDescent="0.25">
      <c r="A161" s="59" t="s">
        <v>854</v>
      </c>
      <c r="B161" s="17"/>
      <c r="C161" s="17"/>
      <c r="D161" s="6"/>
      <c r="E161" s="7"/>
      <c r="F161" s="8"/>
      <c r="G161" s="58"/>
    </row>
    <row r="162" spans="1:7" x14ac:dyDescent="0.25">
      <c r="A162" s="57" t="s">
        <v>1753</v>
      </c>
      <c r="B162" s="17" t="s">
        <v>1754</v>
      </c>
      <c r="C162" s="17"/>
      <c r="D162" s="6">
        <v>63160.396999999997</v>
      </c>
      <c r="E162" s="7">
        <v>1969.56</v>
      </c>
      <c r="F162" s="8">
        <v>5.2900000000000003E-2</v>
      </c>
      <c r="G162" s="58"/>
    </row>
    <row r="163" spans="1:7" x14ac:dyDescent="0.25">
      <c r="A163" s="57"/>
      <c r="B163" s="17"/>
      <c r="C163" s="17"/>
      <c r="D163" s="6"/>
      <c r="E163" s="7"/>
      <c r="F163" s="8"/>
      <c r="G163" s="58"/>
    </row>
    <row r="164" spans="1:7" x14ac:dyDescent="0.25">
      <c r="A164" s="61" t="s">
        <v>165</v>
      </c>
      <c r="B164" s="40"/>
      <c r="C164" s="40"/>
      <c r="D164" s="41"/>
      <c r="E164" s="20">
        <v>1969.56</v>
      </c>
      <c r="F164" s="21">
        <v>5.2900000000000003E-2</v>
      </c>
      <c r="G164" s="60"/>
    </row>
    <row r="165" spans="1:7" x14ac:dyDescent="0.25">
      <c r="A165" s="57"/>
      <c r="B165" s="17"/>
      <c r="C165" s="17"/>
      <c r="D165" s="6"/>
      <c r="E165" s="7"/>
      <c r="F165" s="8"/>
      <c r="G165" s="58"/>
    </row>
    <row r="166" spans="1:7" x14ac:dyDescent="0.25">
      <c r="A166" s="59" t="s">
        <v>169</v>
      </c>
      <c r="B166" s="17"/>
      <c r="C166" s="17"/>
      <c r="D166" s="6"/>
      <c r="E166" s="7"/>
      <c r="F166" s="8"/>
      <c r="G166" s="58"/>
    </row>
    <row r="167" spans="1:7" x14ac:dyDescent="0.25">
      <c r="A167" s="57" t="s">
        <v>170</v>
      </c>
      <c r="B167" s="17"/>
      <c r="C167" s="17"/>
      <c r="D167" s="6"/>
      <c r="E167" s="7">
        <v>2775.33</v>
      </c>
      <c r="F167" s="8">
        <v>7.4499999999999997E-2</v>
      </c>
      <c r="G167" s="58">
        <v>7.0182999999999995E-2</v>
      </c>
    </row>
    <row r="168" spans="1:7" x14ac:dyDescent="0.25">
      <c r="A168" s="59" t="s">
        <v>129</v>
      </c>
      <c r="B168" s="18"/>
      <c r="C168" s="18"/>
      <c r="D168" s="9"/>
      <c r="E168" s="20">
        <v>2775.33</v>
      </c>
      <c r="F168" s="21">
        <v>7.4499999999999997E-2</v>
      </c>
      <c r="G168" s="60"/>
    </row>
    <row r="169" spans="1:7" x14ac:dyDescent="0.25">
      <c r="A169" s="57"/>
      <c r="B169" s="17"/>
      <c r="C169" s="17"/>
      <c r="D169" s="6"/>
      <c r="E169" s="7"/>
      <c r="F169" s="8"/>
      <c r="G169" s="58"/>
    </row>
    <row r="170" spans="1:7" x14ac:dyDescent="0.25">
      <c r="A170" s="61" t="s">
        <v>165</v>
      </c>
      <c r="B170" s="40"/>
      <c r="C170" s="40"/>
      <c r="D170" s="41"/>
      <c r="E170" s="20">
        <v>2775.33</v>
      </c>
      <c r="F170" s="21">
        <v>7.4499999999999997E-2</v>
      </c>
      <c r="G170" s="60"/>
    </row>
    <row r="171" spans="1:7" x14ac:dyDescent="0.25">
      <c r="A171" s="57" t="s">
        <v>171</v>
      </c>
      <c r="B171" s="17"/>
      <c r="C171" s="17"/>
      <c r="D171" s="6"/>
      <c r="E171" s="7">
        <v>172.94180929999999</v>
      </c>
      <c r="F171" s="8">
        <v>4.6430000000000004E-3</v>
      </c>
      <c r="G171" s="58"/>
    </row>
    <row r="172" spans="1:7" x14ac:dyDescent="0.25">
      <c r="A172" s="57" t="s">
        <v>173</v>
      </c>
      <c r="B172" s="17"/>
      <c r="C172" s="17"/>
      <c r="D172" s="6"/>
      <c r="E172" s="11">
        <v>-5.4718093000000003</v>
      </c>
      <c r="F172" s="12">
        <v>-1.4300000000000001E-4</v>
      </c>
      <c r="G172" s="58">
        <v>7.0182999999999995E-2</v>
      </c>
    </row>
    <row r="173" spans="1:7" x14ac:dyDescent="0.25">
      <c r="A173" s="62" t="s">
        <v>174</v>
      </c>
      <c r="B173" s="19"/>
      <c r="C173" s="19"/>
      <c r="D173" s="13"/>
      <c r="E173" s="14">
        <v>37241.019999999997</v>
      </c>
      <c r="F173" s="15">
        <v>1</v>
      </c>
      <c r="G173" s="63"/>
    </row>
    <row r="174" spans="1:7" x14ac:dyDescent="0.25">
      <c r="A174" s="48"/>
      <c r="G174" s="49"/>
    </row>
    <row r="175" spans="1:7" x14ac:dyDescent="0.25">
      <c r="A175" s="46" t="s">
        <v>1755</v>
      </c>
      <c r="G175" s="49"/>
    </row>
    <row r="176" spans="1:7" x14ac:dyDescent="0.25">
      <c r="A176" s="46" t="s">
        <v>176</v>
      </c>
      <c r="G176" s="49"/>
    </row>
    <row r="177" spans="1:7" x14ac:dyDescent="0.25">
      <c r="A177" s="48"/>
      <c r="G177" s="49"/>
    </row>
    <row r="178" spans="1:7" x14ac:dyDescent="0.25">
      <c r="A178" s="46" t="s">
        <v>187</v>
      </c>
      <c r="G178" s="49"/>
    </row>
    <row r="179" spans="1:7" x14ac:dyDescent="0.25">
      <c r="A179" s="65" t="s">
        <v>188</v>
      </c>
      <c r="B179" s="66" t="s">
        <v>123</v>
      </c>
      <c r="G179" s="49"/>
    </row>
    <row r="180" spans="1:7" x14ac:dyDescent="0.25">
      <c r="A180" s="48" t="s">
        <v>189</v>
      </c>
      <c r="G180" s="49"/>
    </row>
    <row r="181" spans="1:7" x14ac:dyDescent="0.25">
      <c r="A181" s="48" t="s">
        <v>190</v>
      </c>
      <c r="B181" s="66" t="s">
        <v>191</v>
      </c>
      <c r="C181" s="66" t="s">
        <v>191</v>
      </c>
      <c r="G181" s="49"/>
    </row>
    <row r="182" spans="1:7" x14ac:dyDescent="0.25">
      <c r="A182" s="48"/>
      <c r="B182" s="28">
        <v>45198</v>
      </c>
      <c r="C182" s="28">
        <v>45382</v>
      </c>
      <c r="G182" s="49"/>
    </row>
    <row r="183" spans="1:7" x14ac:dyDescent="0.25">
      <c r="A183" s="48" t="s">
        <v>193</v>
      </c>
      <c r="B183" s="38">
        <v>22.194400000000002</v>
      </c>
      <c r="C183">
        <v>24.042200000000001</v>
      </c>
      <c r="E183" s="2"/>
      <c r="G183" s="68"/>
    </row>
    <row r="184" spans="1:7" x14ac:dyDescent="0.25">
      <c r="A184" s="48" t="s">
        <v>195</v>
      </c>
      <c r="B184" s="38">
        <v>22.185600000000001</v>
      </c>
      <c r="C184">
        <v>24.034099999999999</v>
      </c>
      <c r="E184" s="2"/>
      <c r="G184" s="68"/>
    </row>
    <row r="185" spans="1:7" x14ac:dyDescent="0.25">
      <c r="A185" s="48" t="s">
        <v>196</v>
      </c>
      <c r="B185" s="38">
        <v>16.126999999999999</v>
      </c>
      <c r="C185">
        <v>17.470700000000001</v>
      </c>
      <c r="E185" s="2"/>
      <c r="G185" s="68"/>
    </row>
    <row r="186" spans="1:7" x14ac:dyDescent="0.25">
      <c r="A186" s="48" t="s">
        <v>666</v>
      </c>
      <c r="B186" s="38">
        <v>14.5305</v>
      </c>
      <c r="C186">
        <v>15.2433</v>
      </c>
      <c r="E186" s="2"/>
      <c r="G186" s="68"/>
    </row>
    <row r="187" spans="1:7" x14ac:dyDescent="0.25">
      <c r="A187" s="48" t="s">
        <v>204</v>
      </c>
      <c r="B187" s="38">
        <v>20.472300000000001</v>
      </c>
      <c r="C187">
        <v>22.067399999999999</v>
      </c>
      <c r="E187" s="2"/>
      <c r="G187" s="68"/>
    </row>
    <row r="188" spans="1:7" x14ac:dyDescent="0.25">
      <c r="A188" s="48" t="s">
        <v>669</v>
      </c>
      <c r="B188" s="38">
        <v>20.459800000000001</v>
      </c>
      <c r="C188">
        <v>22.056000000000001</v>
      </c>
      <c r="E188" s="2"/>
      <c r="G188" s="68"/>
    </row>
    <row r="189" spans="1:7" x14ac:dyDescent="0.25">
      <c r="A189" s="48" t="s">
        <v>670</v>
      </c>
      <c r="B189" s="38">
        <v>14.1404</v>
      </c>
      <c r="C189">
        <v>15.243600000000001</v>
      </c>
      <c r="E189" s="2"/>
      <c r="G189" s="68"/>
    </row>
    <row r="190" spans="1:7" x14ac:dyDescent="0.25">
      <c r="A190" s="48" t="s">
        <v>671</v>
      </c>
      <c r="B190" s="38">
        <v>13.227</v>
      </c>
      <c r="C190">
        <v>13.761900000000001</v>
      </c>
      <c r="E190" s="2"/>
      <c r="G190" s="68"/>
    </row>
    <row r="191" spans="1:7" x14ac:dyDescent="0.25">
      <c r="A191" s="48"/>
      <c r="E191" s="2"/>
      <c r="G191" s="68"/>
    </row>
    <row r="192" spans="1:7" x14ac:dyDescent="0.25">
      <c r="A192" s="47" t="s">
        <v>205</v>
      </c>
      <c r="E192" s="2"/>
      <c r="G192" s="68"/>
    </row>
    <row r="193" spans="1:7" x14ac:dyDescent="0.25">
      <c r="A193" s="48"/>
      <c r="E193" s="2"/>
      <c r="G193" s="68"/>
    </row>
    <row r="194" spans="1:7" x14ac:dyDescent="0.25">
      <c r="A194" s="48" t="s">
        <v>673</v>
      </c>
      <c r="G194" s="49"/>
    </row>
    <row r="195" spans="1:7" x14ac:dyDescent="0.25">
      <c r="A195" s="48"/>
      <c r="G195" s="49"/>
    </row>
    <row r="196" spans="1:7" x14ac:dyDescent="0.25">
      <c r="A196" s="76" t="s">
        <v>674</v>
      </c>
      <c r="B196" s="74" t="s">
        <v>675</v>
      </c>
      <c r="C196" s="77" t="s">
        <v>676</v>
      </c>
      <c r="D196" s="77" t="s">
        <v>677</v>
      </c>
      <c r="G196" s="49"/>
    </row>
    <row r="197" spans="1:7" x14ac:dyDescent="0.25">
      <c r="A197" s="76" t="s">
        <v>680</v>
      </c>
      <c r="B197" s="74"/>
      <c r="C197" s="74">
        <v>0.48</v>
      </c>
      <c r="D197" s="74">
        <v>0.48</v>
      </c>
      <c r="G197" s="49"/>
    </row>
    <row r="198" spans="1:7" x14ac:dyDescent="0.25">
      <c r="A198" s="76" t="s">
        <v>684</v>
      </c>
      <c r="B198" s="74"/>
      <c r="C198" s="74">
        <v>0.48</v>
      </c>
      <c r="D198" s="74">
        <v>0.48</v>
      </c>
      <c r="G198" s="49"/>
    </row>
    <row r="199" spans="1:7" x14ac:dyDescent="0.25">
      <c r="A199" s="48"/>
      <c r="G199" s="49"/>
    </row>
    <row r="200" spans="1:7" x14ac:dyDescent="0.25">
      <c r="A200" s="48" t="s">
        <v>208</v>
      </c>
      <c r="B200" s="66" t="s">
        <v>123</v>
      </c>
      <c r="G200" s="49"/>
    </row>
    <row r="201" spans="1:7" x14ac:dyDescent="0.25">
      <c r="A201" s="65" t="s">
        <v>209</v>
      </c>
      <c r="B201" s="66" t="s">
        <v>123</v>
      </c>
      <c r="G201" s="49"/>
    </row>
    <row r="202" spans="1:7" x14ac:dyDescent="0.25">
      <c r="A202" s="65" t="s">
        <v>210</v>
      </c>
      <c r="B202" s="66" t="s">
        <v>123</v>
      </c>
      <c r="G202" s="49"/>
    </row>
    <row r="203" spans="1:7" x14ac:dyDescent="0.25">
      <c r="A203" s="48" t="s">
        <v>1756</v>
      </c>
      <c r="B203" s="69">
        <v>6.5728530000000003</v>
      </c>
      <c r="G203" s="49"/>
    </row>
    <row r="204" spans="1:7" ht="29.45" customHeight="1" x14ac:dyDescent="0.25">
      <c r="A204" s="65" t="s">
        <v>212</v>
      </c>
      <c r="B204" s="66">
        <v>67.464600000000004</v>
      </c>
      <c r="G204" s="49"/>
    </row>
    <row r="205" spans="1:7" ht="30" customHeight="1" x14ac:dyDescent="0.25">
      <c r="A205" s="65" t="s">
        <v>213</v>
      </c>
      <c r="B205" s="66" t="s">
        <v>123</v>
      </c>
      <c r="G205" s="49"/>
    </row>
    <row r="206" spans="1:7" ht="30" customHeight="1" x14ac:dyDescent="0.25">
      <c r="A206" s="65" t="s">
        <v>214</v>
      </c>
      <c r="B206" s="66" t="s">
        <v>123</v>
      </c>
      <c r="G206" s="49"/>
    </row>
    <row r="207" spans="1:7" x14ac:dyDescent="0.25">
      <c r="A207" s="48" t="s">
        <v>215</v>
      </c>
      <c r="B207" s="66" t="s">
        <v>123</v>
      </c>
      <c r="G207" s="49"/>
    </row>
    <row r="208" spans="1:7" x14ac:dyDescent="0.25">
      <c r="A208" s="48" t="s">
        <v>216</v>
      </c>
      <c r="B208" s="66" t="s">
        <v>123</v>
      </c>
      <c r="G208" s="49"/>
    </row>
    <row r="209" spans="1:7" ht="15.75" customHeight="1" thickBot="1" x14ac:dyDescent="0.3">
      <c r="A209" s="70"/>
      <c r="B209" s="71"/>
      <c r="C209" s="71"/>
      <c r="D209" s="71"/>
      <c r="E209" s="71"/>
      <c r="F209" s="71"/>
      <c r="G209" s="72"/>
    </row>
    <row r="211" spans="1:7" ht="69.95" customHeight="1" x14ac:dyDescent="0.25">
      <c r="A211" s="137" t="s">
        <v>217</v>
      </c>
      <c r="B211" s="137" t="s">
        <v>218</v>
      </c>
      <c r="C211" s="137" t="s">
        <v>5</v>
      </c>
      <c r="D211" s="137" t="s">
        <v>6</v>
      </c>
    </row>
    <row r="212" spans="1:7" ht="69.95" customHeight="1" x14ac:dyDescent="0.25">
      <c r="A212" s="137" t="s">
        <v>2041</v>
      </c>
      <c r="B212" s="137"/>
      <c r="C212" s="137" t="s">
        <v>62</v>
      </c>
      <c r="D212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H86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8.7109375" bestFit="1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2042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2043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9" t="s">
        <v>122</v>
      </c>
      <c r="B8" s="17"/>
      <c r="C8" s="17"/>
      <c r="D8" s="6"/>
      <c r="E8" s="7"/>
      <c r="F8" s="8"/>
      <c r="G8" s="58"/>
    </row>
    <row r="9" spans="1:8" x14ac:dyDescent="0.25">
      <c r="A9" s="59" t="s">
        <v>1174</v>
      </c>
      <c r="B9" s="17"/>
      <c r="C9" s="17"/>
      <c r="D9" s="6"/>
      <c r="E9" s="7"/>
      <c r="F9" s="8"/>
      <c r="G9" s="58"/>
    </row>
    <row r="10" spans="1:8" x14ac:dyDescent="0.25">
      <c r="A10" s="57" t="s">
        <v>1440</v>
      </c>
      <c r="B10" s="17" t="s">
        <v>1441</v>
      </c>
      <c r="C10" s="17" t="s">
        <v>1177</v>
      </c>
      <c r="D10" s="6">
        <v>530874</v>
      </c>
      <c r="E10" s="7">
        <v>5804.05</v>
      </c>
      <c r="F10" s="8">
        <v>8.0199999999999994E-2</v>
      </c>
      <c r="G10" s="58"/>
    </row>
    <row r="11" spans="1:8" x14ac:dyDescent="0.25">
      <c r="A11" s="57" t="s">
        <v>1231</v>
      </c>
      <c r="B11" s="17" t="s">
        <v>1232</v>
      </c>
      <c r="C11" s="17" t="s">
        <v>1233</v>
      </c>
      <c r="D11" s="6">
        <v>128534</v>
      </c>
      <c r="E11" s="7">
        <v>4837.8900000000003</v>
      </c>
      <c r="F11" s="8">
        <v>6.6799999999999998E-2</v>
      </c>
      <c r="G11" s="58"/>
    </row>
    <row r="12" spans="1:8" x14ac:dyDescent="0.25">
      <c r="A12" s="57" t="s">
        <v>1239</v>
      </c>
      <c r="B12" s="17" t="s">
        <v>1240</v>
      </c>
      <c r="C12" s="17" t="s">
        <v>1225</v>
      </c>
      <c r="D12" s="6">
        <v>116440</v>
      </c>
      <c r="E12" s="7">
        <v>4513.5600000000004</v>
      </c>
      <c r="F12" s="8">
        <v>6.2300000000000001E-2</v>
      </c>
      <c r="G12" s="58"/>
    </row>
    <row r="13" spans="1:8" x14ac:dyDescent="0.25">
      <c r="A13" s="57" t="s">
        <v>1175</v>
      </c>
      <c r="B13" s="17" t="s">
        <v>1176</v>
      </c>
      <c r="C13" s="17" t="s">
        <v>1177</v>
      </c>
      <c r="D13" s="6">
        <v>297404</v>
      </c>
      <c r="E13" s="7">
        <v>4306.1099999999997</v>
      </c>
      <c r="F13" s="8">
        <v>5.9499999999999997E-2</v>
      </c>
      <c r="G13" s="58"/>
    </row>
    <row r="14" spans="1:8" x14ac:dyDescent="0.25">
      <c r="A14" s="57" t="s">
        <v>1178</v>
      </c>
      <c r="B14" s="17" t="s">
        <v>1179</v>
      </c>
      <c r="C14" s="17" t="s">
        <v>1180</v>
      </c>
      <c r="D14" s="6">
        <v>138295</v>
      </c>
      <c r="E14" s="7">
        <v>4109.71</v>
      </c>
      <c r="F14" s="8">
        <v>5.6800000000000003E-2</v>
      </c>
      <c r="G14" s="58"/>
    </row>
    <row r="15" spans="1:8" x14ac:dyDescent="0.25">
      <c r="A15" s="57" t="s">
        <v>1452</v>
      </c>
      <c r="B15" s="17" t="s">
        <v>1453</v>
      </c>
      <c r="C15" s="17" t="s">
        <v>1302</v>
      </c>
      <c r="D15" s="6">
        <v>98098</v>
      </c>
      <c r="E15" s="7">
        <v>3872.91</v>
      </c>
      <c r="F15" s="8">
        <v>5.3499999999999999E-2</v>
      </c>
      <c r="G15" s="58"/>
    </row>
    <row r="16" spans="1:8" x14ac:dyDescent="0.25">
      <c r="A16" s="57" t="s">
        <v>1281</v>
      </c>
      <c r="B16" s="17" t="s">
        <v>1282</v>
      </c>
      <c r="C16" s="17" t="s">
        <v>1202</v>
      </c>
      <c r="D16" s="6">
        <v>1455308</v>
      </c>
      <c r="E16" s="7">
        <v>2932.45</v>
      </c>
      <c r="F16" s="8">
        <v>4.0500000000000001E-2</v>
      </c>
      <c r="G16" s="58"/>
    </row>
    <row r="17" spans="1:7" x14ac:dyDescent="0.25">
      <c r="A17" s="57" t="s">
        <v>1460</v>
      </c>
      <c r="B17" s="17" t="s">
        <v>1461</v>
      </c>
      <c r="C17" s="17" t="s">
        <v>1225</v>
      </c>
      <c r="D17" s="6">
        <v>71326</v>
      </c>
      <c r="E17" s="7">
        <v>2842.02</v>
      </c>
      <c r="F17" s="8">
        <v>3.9300000000000002E-2</v>
      </c>
      <c r="G17" s="58"/>
    </row>
    <row r="18" spans="1:7" x14ac:dyDescent="0.25">
      <c r="A18" s="57" t="s">
        <v>1883</v>
      </c>
      <c r="B18" s="17" t="s">
        <v>1884</v>
      </c>
      <c r="C18" s="17" t="s">
        <v>1285</v>
      </c>
      <c r="D18" s="6">
        <v>75565</v>
      </c>
      <c r="E18" s="7">
        <v>2614.4</v>
      </c>
      <c r="F18" s="8">
        <v>3.61E-2</v>
      </c>
      <c r="G18" s="58"/>
    </row>
    <row r="19" spans="1:7" x14ac:dyDescent="0.25">
      <c r="A19" s="57" t="s">
        <v>1206</v>
      </c>
      <c r="B19" s="17" t="s">
        <v>1207</v>
      </c>
      <c r="C19" s="17" t="s">
        <v>1177</v>
      </c>
      <c r="D19" s="6">
        <v>333578</v>
      </c>
      <c r="E19" s="7">
        <v>2509.67</v>
      </c>
      <c r="F19" s="8">
        <v>3.4700000000000002E-2</v>
      </c>
      <c r="G19" s="58"/>
    </row>
    <row r="20" spans="1:7" x14ac:dyDescent="0.25">
      <c r="A20" s="57" t="s">
        <v>1495</v>
      </c>
      <c r="B20" s="17" t="s">
        <v>1496</v>
      </c>
      <c r="C20" s="17" t="s">
        <v>1257</v>
      </c>
      <c r="D20" s="6">
        <v>148034</v>
      </c>
      <c r="E20" s="7">
        <v>2398.96</v>
      </c>
      <c r="F20" s="8">
        <v>3.3099999999999997E-2</v>
      </c>
      <c r="G20" s="58"/>
    </row>
    <row r="21" spans="1:7" x14ac:dyDescent="0.25">
      <c r="A21" s="57" t="s">
        <v>1190</v>
      </c>
      <c r="B21" s="17" t="s">
        <v>1191</v>
      </c>
      <c r="C21" s="17" t="s">
        <v>1192</v>
      </c>
      <c r="D21" s="6">
        <v>699696</v>
      </c>
      <c r="E21" s="7">
        <v>2349.58</v>
      </c>
      <c r="F21" s="8">
        <v>3.2500000000000001E-2</v>
      </c>
      <c r="G21" s="58"/>
    </row>
    <row r="22" spans="1:7" x14ac:dyDescent="0.25">
      <c r="A22" s="57" t="s">
        <v>1308</v>
      </c>
      <c r="B22" s="17" t="s">
        <v>1309</v>
      </c>
      <c r="C22" s="17" t="s">
        <v>1280</v>
      </c>
      <c r="D22" s="6">
        <v>23811</v>
      </c>
      <c r="E22" s="7">
        <v>2321.37</v>
      </c>
      <c r="F22" s="8">
        <v>3.2099999999999997E-2</v>
      </c>
      <c r="G22" s="58"/>
    </row>
    <row r="23" spans="1:7" x14ac:dyDescent="0.25">
      <c r="A23" s="57" t="s">
        <v>1337</v>
      </c>
      <c r="B23" s="17" t="s">
        <v>1338</v>
      </c>
      <c r="C23" s="17" t="s">
        <v>1199</v>
      </c>
      <c r="D23" s="6">
        <v>191248</v>
      </c>
      <c r="E23" s="7">
        <v>2211.9699999999998</v>
      </c>
      <c r="F23" s="8">
        <v>3.0599999999999999E-2</v>
      </c>
      <c r="G23" s="58"/>
    </row>
    <row r="24" spans="1:7" x14ac:dyDescent="0.25">
      <c r="A24" s="57" t="s">
        <v>1258</v>
      </c>
      <c r="B24" s="17" t="s">
        <v>1259</v>
      </c>
      <c r="C24" s="17" t="s">
        <v>1260</v>
      </c>
      <c r="D24" s="6">
        <v>493797</v>
      </c>
      <c r="E24" s="7">
        <v>2115.1799999999998</v>
      </c>
      <c r="F24" s="8">
        <v>2.92E-2</v>
      </c>
      <c r="G24" s="58"/>
    </row>
    <row r="25" spans="1:7" x14ac:dyDescent="0.25">
      <c r="A25" s="57" t="s">
        <v>1303</v>
      </c>
      <c r="B25" s="17" t="s">
        <v>1304</v>
      </c>
      <c r="C25" s="17" t="s">
        <v>1305</v>
      </c>
      <c r="D25" s="6">
        <v>92204</v>
      </c>
      <c r="E25" s="7">
        <v>1984.09</v>
      </c>
      <c r="F25" s="8">
        <v>2.7400000000000001E-2</v>
      </c>
      <c r="G25" s="58"/>
    </row>
    <row r="26" spans="1:7" x14ac:dyDescent="0.25">
      <c r="A26" s="57" t="s">
        <v>1329</v>
      </c>
      <c r="B26" s="17" t="s">
        <v>1330</v>
      </c>
      <c r="C26" s="17" t="s">
        <v>1177</v>
      </c>
      <c r="D26" s="6">
        <v>188278</v>
      </c>
      <c r="E26" s="7">
        <v>1971.65</v>
      </c>
      <c r="F26" s="8">
        <v>2.7199999999999998E-2</v>
      </c>
      <c r="G26" s="58"/>
    </row>
    <row r="27" spans="1:7" x14ac:dyDescent="0.25">
      <c r="A27" s="57" t="s">
        <v>1394</v>
      </c>
      <c r="B27" s="17" t="s">
        <v>1395</v>
      </c>
      <c r="C27" s="17" t="s">
        <v>1305</v>
      </c>
      <c r="D27" s="6">
        <v>190986</v>
      </c>
      <c r="E27" s="7">
        <v>1896.11</v>
      </c>
      <c r="F27" s="8">
        <v>2.6200000000000001E-2</v>
      </c>
      <c r="G27" s="58"/>
    </row>
    <row r="28" spans="1:7" x14ac:dyDescent="0.25">
      <c r="A28" s="57" t="s">
        <v>1223</v>
      </c>
      <c r="B28" s="17" t="s">
        <v>1224</v>
      </c>
      <c r="C28" s="17" t="s">
        <v>1225</v>
      </c>
      <c r="D28" s="6">
        <v>30751</v>
      </c>
      <c r="E28" s="7">
        <v>1692.06</v>
      </c>
      <c r="F28" s="8">
        <v>2.3400000000000001E-2</v>
      </c>
      <c r="G28" s="58"/>
    </row>
    <row r="29" spans="1:7" x14ac:dyDescent="0.25">
      <c r="A29" s="57" t="s">
        <v>1369</v>
      </c>
      <c r="B29" s="17" t="s">
        <v>1370</v>
      </c>
      <c r="C29" s="17" t="s">
        <v>1248</v>
      </c>
      <c r="D29" s="6">
        <v>26061</v>
      </c>
      <c r="E29" s="7">
        <v>1657.7</v>
      </c>
      <c r="F29" s="8">
        <v>2.29E-2</v>
      </c>
      <c r="G29" s="58"/>
    </row>
    <row r="30" spans="1:7" x14ac:dyDescent="0.25">
      <c r="A30" s="57" t="s">
        <v>1297</v>
      </c>
      <c r="B30" s="17" t="s">
        <v>1298</v>
      </c>
      <c r="C30" s="17" t="s">
        <v>1299</v>
      </c>
      <c r="D30" s="6">
        <v>21659</v>
      </c>
      <c r="E30" s="7">
        <v>1619.93</v>
      </c>
      <c r="F30" s="8">
        <v>2.24E-2</v>
      </c>
      <c r="G30" s="58"/>
    </row>
    <row r="31" spans="1:7" x14ac:dyDescent="0.25">
      <c r="A31" s="57" t="s">
        <v>1381</v>
      </c>
      <c r="B31" s="17" t="s">
        <v>1382</v>
      </c>
      <c r="C31" s="17" t="s">
        <v>1199</v>
      </c>
      <c r="D31" s="6">
        <v>21025</v>
      </c>
      <c r="E31" s="7">
        <v>1523.31</v>
      </c>
      <c r="F31" s="8">
        <v>2.1000000000000001E-2</v>
      </c>
      <c r="G31" s="58"/>
    </row>
    <row r="32" spans="1:7" x14ac:dyDescent="0.25">
      <c r="A32" s="57" t="s">
        <v>1195</v>
      </c>
      <c r="B32" s="17" t="s">
        <v>1196</v>
      </c>
      <c r="C32" s="17" t="s">
        <v>1177</v>
      </c>
      <c r="D32" s="6">
        <v>93719</v>
      </c>
      <c r="E32" s="7">
        <v>1455.46</v>
      </c>
      <c r="F32" s="8">
        <v>2.01E-2</v>
      </c>
      <c r="G32" s="58"/>
    </row>
    <row r="33" spans="1:7" x14ac:dyDescent="0.25">
      <c r="A33" s="57" t="s">
        <v>1520</v>
      </c>
      <c r="B33" s="17" t="s">
        <v>1521</v>
      </c>
      <c r="C33" s="17" t="s">
        <v>1393</v>
      </c>
      <c r="D33" s="6">
        <v>58670</v>
      </c>
      <c r="E33" s="7">
        <v>1349.47</v>
      </c>
      <c r="F33" s="8">
        <v>1.8599999999999998E-2</v>
      </c>
      <c r="G33" s="58"/>
    </row>
    <row r="34" spans="1:7" x14ac:dyDescent="0.25">
      <c r="A34" s="57" t="s">
        <v>1312</v>
      </c>
      <c r="B34" s="17" t="s">
        <v>1313</v>
      </c>
      <c r="C34" s="17" t="s">
        <v>1299</v>
      </c>
      <c r="D34" s="6">
        <v>117881</v>
      </c>
      <c r="E34" s="7">
        <v>1300.8800000000001</v>
      </c>
      <c r="F34" s="8">
        <v>1.7999999999999999E-2</v>
      </c>
      <c r="G34" s="58"/>
    </row>
    <row r="35" spans="1:7" x14ac:dyDescent="0.25">
      <c r="A35" s="57" t="s">
        <v>1899</v>
      </c>
      <c r="B35" s="17" t="s">
        <v>1900</v>
      </c>
      <c r="C35" s="17" t="s">
        <v>1254</v>
      </c>
      <c r="D35" s="6">
        <v>68232</v>
      </c>
      <c r="E35" s="7">
        <v>1246.5999999999999</v>
      </c>
      <c r="F35" s="8">
        <v>1.72E-2</v>
      </c>
      <c r="G35" s="58"/>
    </row>
    <row r="36" spans="1:7" x14ac:dyDescent="0.25">
      <c r="A36" s="57" t="s">
        <v>1424</v>
      </c>
      <c r="B36" s="17" t="s">
        <v>1425</v>
      </c>
      <c r="C36" s="17" t="s">
        <v>1299</v>
      </c>
      <c r="D36" s="6">
        <v>30940</v>
      </c>
      <c r="E36" s="7">
        <v>1176.28</v>
      </c>
      <c r="F36" s="8">
        <v>1.6199999999999999E-2</v>
      </c>
      <c r="G36" s="58"/>
    </row>
    <row r="37" spans="1:7" x14ac:dyDescent="0.25">
      <c r="A37" s="57" t="s">
        <v>1320</v>
      </c>
      <c r="B37" s="17" t="s">
        <v>1321</v>
      </c>
      <c r="C37" s="17" t="s">
        <v>1257</v>
      </c>
      <c r="D37" s="6">
        <v>70900</v>
      </c>
      <c r="E37" s="7">
        <v>1061.3399999999999</v>
      </c>
      <c r="F37" s="8">
        <v>1.47E-2</v>
      </c>
      <c r="G37" s="58"/>
    </row>
    <row r="38" spans="1:7" x14ac:dyDescent="0.25">
      <c r="A38" s="57" t="s">
        <v>1768</v>
      </c>
      <c r="B38" s="17" t="s">
        <v>1769</v>
      </c>
      <c r="C38" s="17" t="s">
        <v>1299</v>
      </c>
      <c r="D38" s="6">
        <v>77138</v>
      </c>
      <c r="E38" s="7">
        <v>890.83</v>
      </c>
      <c r="F38" s="8">
        <v>1.23E-2</v>
      </c>
      <c r="G38" s="58"/>
    </row>
    <row r="39" spans="1:7" x14ac:dyDescent="0.25">
      <c r="A39" s="59" t="s">
        <v>129</v>
      </c>
      <c r="B39" s="18"/>
      <c r="C39" s="18"/>
      <c r="D39" s="9"/>
      <c r="E39" s="20">
        <v>70565.539999999994</v>
      </c>
      <c r="F39" s="21">
        <v>0.9748</v>
      </c>
      <c r="G39" s="60"/>
    </row>
    <row r="40" spans="1:7" x14ac:dyDescent="0.25">
      <c r="A40" s="59" t="s">
        <v>1551</v>
      </c>
      <c r="B40" s="17"/>
      <c r="C40" s="17"/>
      <c r="D40" s="6"/>
      <c r="E40" s="7"/>
      <c r="F40" s="8"/>
      <c r="G40" s="58"/>
    </row>
    <row r="41" spans="1:7" x14ac:dyDescent="0.25">
      <c r="A41" s="59" t="s">
        <v>129</v>
      </c>
      <c r="B41" s="17"/>
      <c r="C41" s="17"/>
      <c r="D41" s="6"/>
      <c r="E41" s="22" t="s">
        <v>123</v>
      </c>
      <c r="F41" s="23" t="s">
        <v>123</v>
      </c>
      <c r="G41" s="58"/>
    </row>
    <row r="42" spans="1:7" x14ac:dyDescent="0.25">
      <c r="A42" s="61" t="s">
        <v>165</v>
      </c>
      <c r="B42" s="40"/>
      <c r="C42" s="40"/>
      <c r="D42" s="41"/>
      <c r="E42" s="14">
        <v>70565.539999999994</v>
      </c>
      <c r="F42" s="15">
        <v>0.9748</v>
      </c>
      <c r="G42" s="60"/>
    </row>
    <row r="43" spans="1:7" x14ac:dyDescent="0.25">
      <c r="A43" s="57"/>
      <c r="B43" s="17"/>
      <c r="C43" s="17"/>
      <c r="D43" s="6"/>
      <c r="E43" s="7"/>
      <c r="F43" s="8"/>
      <c r="G43" s="58"/>
    </row>
    <row r="44" spans="1:7" x14ac:dyDescent="0.25">
      <c r="A44" s="57"/>
      <c r="B44" s="17"/>
      <c r="C44" s="17"/>
      <c r="D44" s="6"/>
      <c r="E44" s="7"/>
      <c r="F44" s="8"/>
      <c r="G44" s="58"/>
    </row>
    <row r="45" spans="1:7" x14ac:dyDescent="0.25">
      <c r="A45" s="59" t="s">
        <v>854</v>
      </c>
      <c r="B45" s="17"/>
      <c r="C45" s="17"/>
      <c r="D45" s="6"/>
      <c r="E45" s="7"/>
      <c r="F45" s="8"/>
      <c r="G45" s="58"/>
    </row>
    <row r="46" spans="1:7" x14ac:dyDescent="0.25">
      <c r="A46" s="57" t="s">
        <v>1753</v>
      </c>
      <c r="B46" s="17" t="s">
        <v>1754</v>
      </c>
      <c r="C46" s="17"/>
      <c r="D46" s="6">
        <v>22499.816999999999</v>
      </c>
      <c r="E46" s="7">
        <v>701.62</v>
      </c>
      <c r="F46" s="8">
        <v>9.7000000000000003E-3</v>
      </c>
      <c r="G46" s="58"/>
    </row>
    <row r="47" spans="1:7" x14ac:dyDescent="0.25">
      <c r="A47" s="57"/>
      <c r="B47" s="17"/>
      <c r="C47" s="17"/>
      <c r="D47" s="6"/>
      <c r="E47" s="7"/>
      <c r="F47" s="8"/>
      <c r="G47" s="58"/>
    </row>
    <row r="48" spans="1:7" x14ac:dyDescent="0.25">
      <c r="A48" s="61" t="s">
        <v>165</v>
      </c>
      <c r="B48" s="40"/>
      <c r="C48" s="40"/>
      <c r="D48" s="41"/>
      <c r="E48" s="20">
        <v>701.62</v>
      </c>
      <c r="F48" s="21">
        <v>9.7000000000000003E-3</v>
      </c>
      <c r="G48" s="60"/>
    </row>
    <row r="49" spans="1:7" x14ac:dyDescent="0.25">
      <c r="A49" s="57"/>
      <c r="B49" s="17"/>
      <c r="C49" s="17"/>
      <c r="D49" s="6"/>
      <c r="E49" s="7"/>
      <c r="F49" s="8"/>
      <c r="G49" s="58"/>
    </row>
    <row r="50" spans="1:7" x14ac:dyDescent="0.25">
      <c r="A50" s="59" t="s">
        <v>169</v>
      </c>
      <c r="B50" s="17"/>
      <c r="C50" s="17"/>
      <c r="D50" s="6"/>
      <c r="E50" s="7"/>
      <c r="F50" s="8"/>
      <c r="G50" s="58"/>
    </row>
    <row r="51" spans="1:7" x14ac:dyDescent="0.25">
      <c r="A51" s="57" t="s">
        <v>170</v>
      </c>
      <c r="B51" s="17"/>
      <c r="C51" s="17"/>
      <c r="D51" s="6"/>
      <c r="E51" s="7">
        <v>1451.6</v>
      </c>
      <c r="F51" s="8">
        <v>2.01E-2</v>
      </c>
      <c r="G51" s="58">
        <v>7.0182999999999995E-2</v>
      </c>
    </row>
    <row r="52" spans="1:7" x14ac:dyDescent="0.25">
      <c r="A52" s="59" t="s">
        <v>129</v>
      </c>
      <c r="B52" s="18"/>
      <c r="C52" s="18"/>
      <c r="D52" s="9"/>
      <c r="E52" s="20">
        <v>1451.6</v>
      </c>
      <c r="F52" s="21">
        <v>2.01E-2</v>
      </c>
      <c r="G52" s="60"/>
    </row>
    <row r="53" spans="1:7" x14ac:dyDescent="0.25">
      <c r="A53" s="57"/>
      <c r="B53" s="17"/>
      <c r="C53" s="17"/>
      <c r="D53" s="6"/>
      <c r="E53" s="7"/>
      <c r="F53" s="8"/>
      <c r="G53" s="58"/>
    </row>
    <row r="54" spans="1:7" x14ac:dyDescent="0.25">
      <c r="A54" s="61" t="s">
        <v>165</v>
      </c>
      <c r="B54" s="40"/>
      <c r="C54" s="40"/>
      <c r="D54" s="41"/>
      <c r="E54" s="20">
        <v>1451.6</v>
      </c>
      <c r="F54" s="21">
        <v>2.01E-2</v>
      </c>
      <c r="G54" s="60"/>
    </row>
    <row r="55" spans="1:7" x14ac:dyDescent="0.25">
      <c r="A55" s="57" t="s">
        <v>171</v>
      </c>
      <c r="B55" s="17"/>
      <c r="C55" s="17"/>
      <c r="D55" s="6"/>
      <c r="E55" s="7">
        <v>1.1164707</v>
      </c>
      <c r="F55" s="45" t="s">
        <v>172</v>
      </c>
      <c r="G55" s="58"/>
    </row>
    <row r="56" spans="1:7" x14ac:dyDescent="0.25">
      <c r="A56" s="57" t="s">
        <v>173</v>
      </c>
      <c r="B56" s="17"/>
      <c r="C56" s="17"/>
      <c r="D56" s="6"/>
      <c r="E56" s="11">
        <v>-324.14647070000001</v>
      </c>
      <c r="F56" s="12">
        <v>-4.6150000000000002E-3</v>
      </c>
      <c r="G56" s="58">
        <v>7.0182999999999995E-2</v>
      </c>
    </row>
    <row r="57" spans="1:7" x14ac:dyDescent="0.25">
      <c r="A57" s="62" t="s">
        <v>174</v>
      </c>
      <c r="B57" s="19"/>
      <c r="C57" s="19"/>
      <c r="D57" s="13"/>
      <c r="E57" s="14">
        <v>72395.73</v>
      </c>
      <c r="F57" s="15">
        <v>1</v>
      </c>
      <c r="G57" s="63"/>
    </row>
    <row r="58" spans="1:7" x14ac:dyDescent="0.25">
      <c r="A58" s="48"/>
      <c r="G58" s="49"/>
    </row>
    <row r="59" spans="1:7" x14ac:dyDescent="0.25">
      <c r="A59" s="46" t="s">
        <v>177</v>
      </c>
      <c r="G59" s="49"/>
    </row>
    <row r="60" spans="1:7" x14ac:dyDescent="0.25">
      <c r="A60" s="48"/>
      <c r="G60" s="49"/>
    </row>
    <row r="61" spans="1:7" x14ac:dyDescent="0.25">
      <c r="A61" s="46" t="s">
        <v>187</v>
      </c>
      <c r="G61" s="49"/>
    </row>
    <row r="62" spans="1:7" x14ac:dyDescent="0.25">
      <c r="A62" s="65" t="s">
        <v>188</v>
      </c>
      <c r="B62" s="66" t="s">
        <v>123</v>
      </c>
      <c r="G62" s="49"/>
    </row>
    <row r="63" spans="1:7" x14ac:dyDescent="0.25">
      <c r="A63" s="48" t="s">
        <v>189</v>
      </c>
      <c r="G63" s="49"/>
    </row>
    <row r="64" spans="1:7" x14ac:dyDescent="0.25">
      <c r="A64" s="48" t="s">
        <v>190</v>
      </c>
      <c r="B64" s="66" t="s">
        <v>191</v>
      </c>
      <c r="C64" s="66" t="s">
        <v>191</v>
      </c>
      <c r="G64" s="49"/>
    </row>
    <row r="65" spans="1:7" x14ac:dyDescent="0.25">
      <c r="A65" s="48"/>
      <c r="B65" s="28">
        <v>45198</v>
      </c>
      <c r="C65" s="28">
        <v>45382</v>
      </c>
      <c r="G65" s="49"/>
    </row>
    <row r="66" spans="1:7" x14ac:dyDescent="0.25">
      <c r="A66" s="48" t="s">
        <v>707</v>
      </c>
      <c r="B66">
        <v>12.115</v>
      </c>
      <c r="C66">
        <v>14.417</v>
      </c>
      <c r="E66" s="2"/>
      <c r="G66" s="68"/>
    </row>
    <row r="67" spans="1:7" x14ac:dyDescent="0.25">
      <c r="A67" s="48" t="s">
        <v>196</v>
      </c>
      <c r="B67">
        <v>12.115</v>
      </c>
      <c r="C67">
        <v>14.416</v>
      </c>
      <c r="E67" s="2"/>
      <c r="G67" s="68"/>
    </row>
    <row r="68" spans="1:7" x14ac:dyDescent="0.25">
      <c r="A68" s="48" t="s">
        <v>708</v>
      </c>
      <c r="B68">
        <v>11.872999999999999</v>
      </c>
      <c r="C68">
        <v>14.015000000000001</v>
      </c>
      <c r="E68" s="2"/>
      <c r="G68" s="68"/>
    </row>
    <row r="69" spans="1:7" x14ac:dyDescent="0.25">
      <c r="A69" s="48" t="s">
        <v>670</v>
      </c>
      <c r="B69">
        <v>11.872999999999999</v>
      </c>
      <c r="C69">
        <v>14.013999999999999</v>
      </c>
      <c r="E69" s="2"/>
      <c r="G69" s="68"/>
    </row>
    <row r="70" spans="1:7" x14ac:dyDescent="0.25">
      <c r="A70" s="48"/>
      <c r="E70" s="2"/>
      <c r="G70" s="68"/>
    </row>
    <row r="71" spans="1:7" x14ac:dyDescent="0.25">
      <c r="A71" s="47" t="s">
        <v>205</v>
      </c>
      <c r="E71" s="2"/>
      <c r="G71" s="68"/>
    </row>
    <row r="72" spans="1:7" x14ac:dyDescent="0.25">
      <c r="A72" s="48"/>
      <c r="E72" s="2"/>
      <c r="G72" s="68"/>
    </row>
    <row r="73" spans="1:7" x14ac:dyDescent="0.25">
      <c r="A73" s="48" t="s">
        <v>207</v>
      </c>
      <c r="B73" s="66" t="s">
        <v>123</v>
      </c>
      <c r="G73" s="49"/>
    </row>
    <row r="74" spans="1:7" x14ac:dyDescent="0.25">
      <c r="A74" s="48" t="s">
        <v>208</v>
      </c>
      <c r="B74" s="66" t="s">
        <v>123</v>
      </c>
      <c r="G74" s="49"/>
    </row>
    <row r="75" spans="1:7" x14ac:dyDescent="0.25">
      <c r="A75" s="65" t="s">
        <v>209</v>
      </c>
      <c r="B75" s="66" t="s">
        <v>123</v>
      </c>
      <c r="G75" s="49"/>
    </row>
    <row r="76" spans="1:7" x14ac:dyDescent="0.25">
      <c r="A76" s="65" t="s">
        <v>210</v>
      </c>
      <c r="B76" s="66" t="s">
        <v>123</v>
      </c>
      <c r="G76" s="49"/>
    </row>
    <row r="77" spans="1:7" x14ac:dyDescent="0.25">
      <c r="A77" s="48" t="s">
        <v>1756</v>
      </c>
      <c r="B77" s="69">
        <v>0.44749899999999998</v>
      </c>
      <c r="G77" s="49"/>
    </row>
    <row r="78" spans="1:7" ht="29.45" customHeight="1" x14ac:dyDescent="0.25">
      <c r="A78" s="65" t="s">
        <v>212</v>
      </c>
      <c r="B78" s="66" t="s">
        <v>123</v>
      </c>
      <c r="G78" s="49"/>
    </row>
    <row r="79" spans="1:7" ht="30" customHeight="1" x14ac:dyDescent="0.25">
      <c r="A79" s="65" t="s">
        <v>213</v>
      </c>
      <c r="B79" s="66" t="s">
        <v>123</v>
      </c>
      <c r="G79" s="49"/>
    </row>
    <row r="80" spans="1:7" ht="30" customHeight="1" x14ac:dyDescent="0.25">
      <c r="A80" s="65" t="s">
        <v>214</v>
      </c>
      <c r="B80" s="66" t="s">
        <v>123</v>
      </c>
      <c r="G80" s="49"/>
    </row>
    <row r="81" spans="1:7" x14ac:dyDescent="0.25">
      <c r="A81" s="48" t="s">
        <v>215</v>
      </c>
      <c r="B81" s="66" t="s">
        <v>123</v>
      </c>
      <c r="G81" s="49"/>
    </row>
    <row r="82" spans="1:7" x14ac:dyDescent="0.25">
      <c r="A82" s="48" t="s">
        <v>216</v>
      </c>
      <c r="B82" s="66" t="s">
        <v>123</v>
      </c>
      <c r="G82" s="49"/>
    </row>
    <row r="83" spans="1:7" ht="15.75" customHeight="1" thickBot="1" x14ac:dyDescent="0.3">
      <c r="A83" s="70"/>
      <c r="B83" s="71"/>
      <c r="C83" s="71"/>
      <c r="D83" s="71"/>
      <c r="E83" s="71"/>
      <c r="F83" s="71"/>
      <c r="G83" s="72"/>
    </row>
    <row r="85" spans="1:7" ht="69.95" customHeight="1" x14ac:dyDescent="0.25">
      <c r="A85" s="137" t="s">
        <v>217</v>
      </c>
      <c r="B85" s="137" t="s">
        <v>218</v>
      </c>
      <c r="C85" s="137" t="s">
        <v>5</v>
      </c>
      <c r="D85" s="137" t="s">
        <v>6</v>
      </c>
    </row>
    <row r="86" spans="1:7" ht="69.95" customHeight="1" x14ac:dyDescent="0.25">
      <c r="A86" s="137" t="s">
        <v>2044</v>
      </c>
      <c r="B86" s="137"/>
      <c r="C86" s="137" t="s">
        <v>55</v>
      </c>
      <c r="D86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H82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30" bestFit="1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2045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2046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9" t="s">
        <v>122</v>
      </c>
      <c r="B8" s="17"/>
      <c r="C8" s="17"/>
      <c r="D8" s="6"/>
      <c r="E8" s="7"/>
      <c r="F8" s="8"/>
      <c r="G8" s="58"/>
    </row>
    <row r="9" spans="1:8" x14ac:dyDescent="0.25">
      <c r="A9" s="59" t="s">
        <v>1174</v>
      </c>
      <c r="B9" s="17"/>
      <c r="C9" s="17"/>
      <c r="D9" s="6"/>
      <c r="E9" s="7"/>
      <c r="F9" s="8"/>
      <c r="G9" s="58"/>
    </row>
    <row r="10" spans="1:8" x14ac:dyDescent="0.25">
      <c r="A10" s="57" t="s">
        <v>1184</v>
      </c>
      <c r="B10" s="17" t="s">
        <v>1185</v>
      </c>
      <c r="C10" s="17" t="s">
        <v>1186</v>
      </c>
      <c r="D10" s="6">
        <v>32515</v>
      </c>
      <c r="E10" s="7">
        <v>141.15</v>
      </c>
      <c r="F10" s="8">
        <v>5.7500000000000002E-2</v>
      </c>
      <c r="G10" s="58"/>
    </row>
    <row r="11" spans="1:8" x14ac:dyDescent="0.25">
      <c r="A11" s="57" t="s">
        <v>1514</v>
      </c>
      <c r="B11" s="17" t="s">
        <v>1515</v>
      </c>
      <c r="C11" s="17" t="s">
        <v>1225</v>
      </c>
      <c r="D11" s="6">
        <v>8145</v>
      </c>
      <c r="E11" s="7">
        <v>125.72</v>
      </c>
      <c r="F11" s="8">
        <v>5.1200000000000002E-2</v>
      </c>
      <c r="G11" s="58"/>
    </row>
    <row r="12" spans="1:8" x14ac:dyDescent="0.25">
      <c r="A12" s="57" t="s">
        <v>1509</v>
      </c>
      <c r="B12" s="17" t="s">
        <v>1510</v>
      </c>
      <c r="C12" s="17" t="s">
        <v>1511</v>
      </c>
      <c r="D12" s="6">
        <v>4656</v>
      </c>
      <c r="E12" s="7">
        <v>122.1</v>
      </c>
      <c r="F12" s="8">
        <v>4.9700000000000001E-2</v>
      </c>
      <c r="G12" s="58"/>
    </row>
    <row r="13" spans="1:8" x14ac:dyDescent="0.25">
      <c r="A13" s="57" t="s">
        <v>1239</v>
      </c>
      <c r="B13" s="17" t="s">
        <v>1240</v>
      </c>
      <c r="C13" s="17" t="s">
        <v>1225</v>
      </c>
      <c r="D13" s="6">
        <v>3136</v>
      </c>
      <c r="E13" s="7">
        <v>121.56</v>
      </c>
      <c r="F13" s="8">
        <v>4.9500000000000002E-2</v>
      </c>
      <c r="G13" s="58"/>
    </row>
    <row r="14" spans="1:8" x14ac:dyDescent="0.25">
      <c r="A14" s="57" t="s">
        <v>1432</v>
      </c>
      <c r="B14" s="17" t="s">
        <v>1433</v>
      </c>
      <c r="C14" s="17" t="s">
        <v>1225</v>
      </c>
      <c r="D14" s="6">
        <v>7709</v>
      </c>
      <c r="E14" s="7">
        <v>115.48</v>
      </c>
      <c r="F14" s="8">
        <v>4.7E-2</v>
      </c>
      <c r="G14" s="58"/>
    </row>
    <row r="15" spans="1:8" x14ac:dyDescent="0.25">
      <c r="A15" s="57" t="s">
        <v>1258</v>
      </c>
      <c r="B15" s="17" t="s">
        <v>1259</v>
      </c>
      <c r="C15" s="17" t="s">
        <v>1260</v>
      </c>
      <c r="D15" s="6">
        <v>26075</v>
      </c>
      <c r="E15" s="7">
        <v>111.69</v>
      </c>
      <c r="F15" s="8">
        <v>4.5499999999999999E-2</v>
      </c>
      <c r="G15" s="58"/>
    </row>
    <row r="16" spans="1:8" x14ac:dyDescent="0.25">
      <c r="A16" s="57" t="s">
        <v>1760</v>
      </c>
      <c r="B16" s="17" t="s">
        <v>1761</v>
      </c>
      <c r="C16" s="17" t="s">
        <v>1305</v>
      </c>
      <c r="D16" s="6">
        <v>879</v>
      </c>
      <c r="E16" s="7">
        <v>110.76</v>
      </c>
      <c r="F16" s="8">
        <v>4.5100000000000001E-2</v>
      </c>
      <c r="G16" s="58"/>
    </row>
    <row r="17" spans="1:7" x14ac:dyDescent="0.25">
      <c r="A17" s="57" t="s">
        <v>1868</v>
      </c>
      <c r="B17" s="17" t="s">
        <v>1869</v>
      </c>
      <c r="C17" s="17" t="s">
        <v>1305</v>
      </c>
      <c r="D17" s="6">
        <v>1209</v>
      </c>
      <c r="E17" s="7">
        <v>110.6</v>
      </c>
      <c r="F17" s="8">
        <v>4.4999999999999998E-2</v>
      </c>
      <c r="G17" s="58"/>
    </row>
    <row r="18" spans="1:7" x14ac:dyDescent="0.25">
      <c r="A18" s="57" t="s">
        <v>1274</v>
      </c>
      <c r="B18" s="17" t="s">
        <v>1275</v>
      </c>
      <c r="C18" s="17" t="s">
        <v>1260</v>
      </c>
      <c r="D18" s="6">
        <v>4605</v>
      </c>
      <c r="E18" s="7">
        <v>104.27</v>
      </c>
      <c r="F18" s="8">
        <v>4.24E-2</v>
      </c>
      <c r="G18" s="58"/>
    </row>
    <row r="19" spans="1:7" x14ac:dyDescent="0.25">
      <c r="A19" s="57" t="s">
        <v>1175</v>
      </c>
      <c r="B19" s="17" t="s">
        <v>1176</v>
      </c>
      <c r="C19" s="17" t="s">
        <v>1177</v>
      </c>
      <c r="D19" s="6">
        <v>7074</v>
      </c>
      <c r="E19" s="7">
        <v>102.42</v>
      </c>
      <c r="F19" s="8">
        <v>4.1700000000000001E-2</v>
      </c>
      <c r="G19" s="58"/>
    </row>
    <row r="20" spans="1:7" x14ac:dyDescent="0.25">
      <c r="A20" s="57" t="s">
        <v>1518</v>
      </c>
      <c r="B20" s="17" t="s">
        <v>1519</v>
      </c>
      <c r="C20" s="17" t="s">
        <v>1299</v>
      </c>
      <c r="D20" s="6">
        <v>3518</v>
      </c>
      <c r="E20" s="7">
        <v>100.15</v>
      </c>
      <c r="F20" s="8">
        <v>4.0800000000000003E-2</v>
      </c>
      <c r="G20" s="58"/>
    </row>
    <row r="21" spans="1:7" x14ac:dyDescent="0.25">
      <c r="A21" s="57" t="s">
        <v>1853</v>
      </c>
      <c r="B21" s="17" t="s">
        <v>1854</v>
      </c>
      <c r="C21" s="17" t="s">
        <v>1492</v>
      </c>
      <c r="D21" s="6">
        <v>3510</v>
      </c>
      <c r="E21" s="7">
        <v>95.13</v>
      </c>
      <c r="F21" s="8">
        <v>3.8699999999999998E-2</v>
      </c>
      <c r="G21" s="58"/>
    </row>
    <row r="22" spans="1:7" x14ac:dyDescent="0.25">
      <c r="A22" s="57" t="s">
        <v>1788</v>
      </c>
      <c r="B22" s="17" t="s">
        <v>1789</v>
      </c>
      <c r="C22" s="17" t="s">
        <v>1511</v>
      </c>
      <c r="D22" s="6">
        <v>1871</v>
      </c>
      <c r="E22" s="7">
        <v>91.89</v>
      </c>
      <c r="F22" s="8">
        <v>3.7400000000000003E-2</v>
      </c>
      <c r="G22" s="58"/>
    </row>
    <row r="23" spans="1:7" x14ac:dyDescent="0.25">
      <c r="A23" s="57" t="s">
        <v>1281</v>
      </c>
      <c r="B23" s="17" t="s">
        <v>1282</v>
      </c>
      <c r="C23" s="17" t="s">
        <v>1202</v>
      </c>
      <c r="D23" s="6">
        <v>40688</v>
      </c>
      <c r="E23" s="7">
        <v>81.99</v>
      </c>
      <c r="F23" s="8">
        <v>3.3399999999999999E-2</v>
      </c>
      <c r="G23" s="58"/>
    </row>
    <row r="24" spans="1:7" x14ac:dyDescent="0.25">
      <c r="A24" s="57" t="s">
        <v>1200</v>
      </c>
      <c r="B24" s="17" t="s">
        <v>1201</v>
      </c>
      <c r="C24" s="17" t="s">
        <v>1202</v>
      </c>
      <c r="D24" s="6">
        <v>2405</v>
      </c>
      <c r="E24" s="7">
        <v>80.010000000000005</v>
      </c>
      <c r="F24" s="8">
        <v>3.2599999999999997E-2</v>
      </c>
      <c r="G24" s="58"/>
    </row>
    <row r="25" spans="1:7" x14ac:dyDescent="0.25">
      <c r="A25" s="57" t="s">
        <v>1335</v>
      </c>
      <c r="B25" s="17" t="s">
        <v>1336</v>
      </c>
      <c r="C25" s="17" t="s">
        <v>1225</v>
      </c>
      <c r="D25" s="6">
        <v>6003</v>
      </c>
      <c r="E25" s="7">
        <v>74.92</v>
      </c>
      <c r="F25" s="8">
        <v>3.0499999999999999E-2</v>
      </c>
      <c r="G25" s="58"/>
    </row>
    <row r="26" spans="1:7" x14ac:dyDescent="0.25">
      <c r="A26" s="57" t="s">
        <v>1448</v>
      </c>
      <c r="B26" s="17" t="s">
        <v>1449</v>
      </c>
      <c r="C26" s="17" t="s">
        <v>1305</v>
      </c>
      <c r="D26" s="6">
        <v>1563</v>
      </c>
      <c r="E26" s="7">
        <v>73.81</v>
      </c>
      <c r="F26" s="8">
        <v>0.03</v>
      </c>
      <c r="G26" s="58"/>
    </row>
    <row r="27" spans="1:7" x14ac:dyDescent="0.25">
      <c r="A27" s="57" t="s">
        <v>1454</v>
      </c>
      <c r="B27" s="17" t="s">
        <v>1455</v>
      </c>
      <c r="C27" s="17" t="s">
        <v>1225</v>
      </c>
      <c r="D27" s="6">
        <v>13622</v>
      </c>
      <c r="E27" s="7">
        <v>65.400000000000006</v>
      </c>
      <c r="F27" s="8">
        <v>2.6599999999999999E-2</v>
      </c>
      <c r="G27" s="58"/>
    </row>
    <row r="28" spans="1:7" x14ac:dyDescent="0.25">
      <c r="A28" s="57" t="s">
        <v>1371</v>
      </c>
      <c r="B28" s="17" t="s">
        <v>1372</v>
      </c>
      <c r="C28" s="17" t="s">
        <v>1305</v>
      </c>
      <c r="D28" s="6">
        <v>1605</v>
      </c>
      <c r="E28" s="7">
        <v>64.510000000000005</v>
      </c>
      <c r="F28" s="8">
        <v>2.63E-2</v>
      </c>
      <c r="G28" s="58"/>
    </row>
    <row r="29" spans="1:7" x14ac:dyDescent="0.25">
      <c r="A29" s="57" t="s">
        <v>1486</v>
      </c>
      <c r="B29" s="17" t="s">
        <v>1487</v>
      </c>
      <c r="C29" s="17" t="s">
        <v>1326</v>
      </c>
      <c r="D29" s="6">
        <v>2106</v>
      </c>
      <c r="E29" s="7">
        <v>63.49</v>
      </c>
      <c r="F29" s="8">
        <v>2.58E-2</v>
      </c>
      <c r="G29" s="58"/>
    </row>
    <row r="30" spans="1:7" x14ac:dyDescent="0.25">
      <c r="A30" s="57" t="s">
        <v>1236</v>
      </c>
      <c r="B30" s="17" t="s">
        <v>1237</v>
      </c>
      <c r="C30" s="17" t="s">
        <v>1238</v>
      </c>
      <c r="D30" s="6">
        <v>6222</v>
      </c>
      <c r="E30" s="7">
        <v>57.85</v>
      </c>
      <c r="F30" s="8">
        <v>2.35E-2</v>
      </c>
      <c r="G30" s="58"/>
    </row>
    <row r="31" spans="1:7" x14ac:dyDescent="0.25">
      <c r="A31" s="57" t="s">
        <v>1534</v>
      </c>
      <c r="B31" s="17" t="s">
        <v>1535</v>
      </c>
      <c r="C31" s="17" t="s">
        <v>1492</v>
      </c>
      <c r="D31" s="6">
        <v>4569</v>
      </c>
      <c r="E31" s="7">
        <v>57.19</v>
      </c>
      <c r="F31" s="8">
        <v>2.3300000000000001E-2</v>
      </c>
      <c r="G31" s="58"/>
    </row>
    <row r="32" spans="1:7" x14ac:dyDescent="0.25">
      <c r="A32" s="57" t="s">
        <v>1478</v>
      </c>
      <c r="B32" s="17" t="s">
        <v>1479</v>
      </c>
      <c r="C32" s="17" t="s">
        <v>1225</v>
      </c>
      <c r="D32" s="6">
        <v>1147</v>
      </c>
      <c r="E32" s="7">
        <v>56.64</v>
      </c>
      <c r="F32" s="8">
        <v>2.3099999999999999E-2</v>
      </c>
      <c r="G32" s="58"/>
    </row>
    <row r="33" spans="1:7" x14ac:dyDescent="0.25">
      <c r="A33" s="57" t="s">
        <v>1530</v>
      </c>
      <c r="B33" s="17" t="s">
        <v>1531</v>
      </c>
      <c r="C33" s="17" t="s">
        <v>1299</v>
      </c>
      <c r="D33" s="6">
        <v>3724</v>
      </c>
      <c r="E33" s="7">
        <v>56.42</v>
      </c>
      <c r="F33" s="8">
        <v>2.3E-2</v>
      </c>
      <c r="G33" s="58"/>
    </row>
    <row r="34" spans="1:7" x14ac:dyDescent="0.25">
      <c r="A34" s="57" t="s">
        <v>1522</v>
      </c>
      <c r="B34" s="17" t="s">
        <v>1523</v>
      </c>
      <c r="C34" s="17" t="s">
        <v>1290</v>
      </c>
      <c r="D34" s="6">
        <v>10810</v>
      </c>
      <c r="E34" s="7">
        <v>53.75</v>
      </c>
      <c r="F34" s="8">
        <v>2.1899999999999999E-2</v>
      </c>
      <c r="G34" s="58"/>
    </row>
    <row r="35" spans="1:7" x14ac:dyDescent="0.25">
      <c r="A35" s="57" t="s">
        <v>1255</v>
      </c>
      <c r="B35" s="17" t="s">
        <v>1256</v>
      </c>
      <c r="C35" s="17" t="s">
        <v>1257</v>
      </c>
      <c r="D35" s="6">
        <v>1484</v>
      </c>
      <c r="E35" s="7">
        <v>51.13</v>
      </c>
      <c r="F35" s="8">
        <v>2.0799999999999999E-2</v>
      </c>
      <c r="G35" s="58"/>
    </row>
    <row r="36" spans="1:7" x14ac:dyDescent="0.25">
      <c r="A36" s="57" t="s">
        <v>1406</v>
      </c>
      <c r="B36" s="17" t="s">
        <v>1407</v>
      </c>
      <c r="C36" s="17" t="s">
        <v>1254</v>
      </c>
      <c r="D36" s="6">
        <v>165</v>
      </c>
      <c r="E36" s="7">
        <v>49.55</v>
      </c>
      <c r="F36" s="8">
        <v>2.0199999999999999E-2</v>
      </c>
      <c r="G36" s="58"/>
    </row>
    <row r="37" spans="1:7" x14ac:dyDescent="0.25">
      <c r="A37" s="57" t="s">
        <v>1490</v>
      </c>
      <c r="B37" s="17" t="s">
        <v>1491</v>
      </c>
      <c r="C37" s="17" t="s">
        <v>1492</v>
      </c>
      <c r="D37" s="6">
        <v>9128</v>
      </c>
      <c r="E37" s="7">
        <v>47.75</v>
      </c>
      <c r="F37" s="8">
        <v>1.9400000000000001E-2</v>
      </c>
      <c r="G37" s="58"/>
    </row>
    <row r="38" spans="1:7" x14ac:dyDescent="0.25">
      <c r="A38" s="57" t="s">
        <v>2047</v>
      </c>
      <c r="B38" s="17" t="s">
        <v>2048</v>
      </c>
      <c r="C38" s="17" t="s">
        <v>1299</v>
      </c>
      <c r="D38" s="6">
        <v>5768</v>
      </c>
      <c r="E38" s="7">
        <v>33.049999999999997</v>
      </c>
      <c r="F38" s="8">
        <v>1.35E-2</v>
      </c>
      <c r="G38" s="58"/>
    </row>
    <row r="39" spans="1:7" x14ac:dyDescent="0.25">
      <c r="A39" s="57" t="s">
        <v>1801</v>
      </c>
      <c r="B39" s="17" t="s">
        <v>1802</v>
      </c>
      <c r="C39" s="17" t="s">
        <v>1199</v>
      </c>
      <c r="D39" s="6">
        <v>2047</v>
      </c>
      <c r="E39" s="7">
        <v>30.3</v>
      </c>
      <c r="F39" s="8">
        <v>1.23E-2</v>
      </c>
      <c r="G39" s="58"/>
    </row>
    <row r="40" spans="1:7" x14ac:dyDescent="0.25">
      <c r="A40" s="59" t="s">
        <v>129</v>
      </c>
      <c r="B40" s="18"/>
      <c r="C40" s="18"/>
      <c r="D40" s="9"/>
      <c r="E40" s="20">
        <v>2450.6799999999998</v>
      </c>
      <c r="F40" s="21">
        <v>0.99770000000000003</v>
      </c>
      <c r="G40" s="60"/>
    </row>
    <row r="41" spans="1:7" x14ac:dyDescent="0.25">
      <c r="A41" s="59" t="s">
        <v>1551</v>
      </c>
      <c r="B41" s="17"/>
      <c r="C41" s="17"/>
      <c r="D41" s="6"/>
      <c r="E41" s="7"/>
      <c r="F41" s="8"/>
      <c r="G41" s="58"/>
    </row>
    <row r="42" spans="1:7" x14ac:dyDescent="0.25">
      <c r="A42" s="59" t="s">
        <v>129</v>
      </c>
      <c r="B42" s="17"/>
      <c r="C42" s="17"/>
      <c r="D42" s="6"/>
      <c r="E42" s="22" t="s">
        <v>123</v>
      </c>
      <c r="F42" s="23" t="s">
        <v>123</v>
      </c>
      <c r="G42" s="58"/>
    </row>
    <row r="43" spans="1:7" x14ac:dyDescent="0.25">
      <c r="A43" s="61" t="s">
        <v>165</v>
      </c>
      <c r="B43" s="40"/>
      <c r="C43" s="40"/>
      <c r="D43" s="41"/>
      <c r="E43" s="14">
        <v>2450.6799999999998</v>
      </c>
      <c r="F43" s="15">
        <v>0.99770000000000003</v>
      </c>
      <c r="G43" s="60"/>
    </row>
    <row r="44" spans="1:7" x14ac:dyDescent="0.25">
      <c r="A44" s="57"/>
      <c r="B44" s="17"/>
      <c r="C44" s="17"/>
      <c r="D44" s="6"/>
      <c r="E44" s="7"/>
      <c r="F44" s="8"/>
      <c r="G44" s="58"/>
    </row>
    <row r="45" spans="1:7" x14ac:dyDescent="0.25">
      <c r="A45" s="57"/>
      <c r="B45" s="17"/>
      <c r="C45" s="17"/>
      <c r="D45" s="6"/>
      <c r="E45" s="7"/>
      <c r="F45" s="8"/>
      <c r="G45" s="58"/>
    </row>
    <row r="46" spans="1:7" x14ac:dyDescent="0.25">
      <c r="A46" s="59" t="s">
        <v>169</v>
      </c>
      <c r="B46" s="17"/>
      <c r="C46" s="17"/>
      <c r="D46" s="6"/>
      <c r="E46" s="7"/>
      <c r="F46" s="8"/>
      <c r="G46" s="58"/>
    </row>
    <row r="47" spans="1:7" x14ac:dyDescent="0.25">
      <c r="A47" s="57" t="s">
        <v>170</v>
      </c>
      <c r="B47" s="17"/>
      <c r="C47" s="17"/>
      <c r="D47" s="6"/>
      <c r="E47" s="7">
        <v>6.99</v>
      </c>
      <c r="F47" s="8">
        <v>2.8E-3</v>
      </c>
      <c r="G47" s="58">
        <v>7.0182999999999995E-2</v>
      </c>
    </row>
    <row r="48" spans="1:7" x14ac:dyDescent="0.25">
      <c r="A48" s="59" t="s">
        <v>129</v>
      </c>
      <c r="B48" s="18"/>
      <c r="C48" s="18"/>
      <c r="D48" s="9"/>
      <c r="E48" s="20">
        <v>6.99</v>
      </c>
      <c r="F48" s="21">
        <v>2.8E-3</v>
      </c>
      <c r="G48" s="60"/>
    </row>
    <row r="49" spans="1:7" x14ac:dyDescent="0.25">
      <c r="A49" s="57"/>
      <c r="B49" s="17"/>
      <c r="C49" s="17"/>
      <c r="D49" s="6"/>
      <c r="E49" s="7"/>
      <c r="F49" s="8"/>
      <c r="G49" s="58"/>
    </row>
    <row r="50" spans="1:7" x14ac:dyDescent="0.25">
      <c r="A50" s="61" t="s">
        <v>165</v>
      </c>
      <c r="B50" s="40"/>
      <c r="C50" s="40"/>
      <c r="D50" s="41"/>
      <c r="E50" s="20">
        <v>6.99</v>
      </c>
      <c r="F50" s="21">
        <v>2.8E-3</v>
      </c>
      <c r="G50" s="60"/>
    </row>
    <row r="51" spans="1:7" x14ac:dyDescent="0.25">
      <c r="A51" s="57" t="s">
        <v>171</v>
      </c>
      <c r="B51" s="17"/>
      <c r="C51" s="17"/>
      <c r="D51" s="6"/>
      <c r="E51" s="7">
        <v>5.3787000000000001E-3</v>
      </c>
      <c r="F51" s="45" t="s">
        <v>172</v>
      </c>
      <c r="G51" s="58"/>
    </row>
    <row r="52" spans="1:7" x14ac:dyDescent="0.25">
      <c r="A52" s="57" t="s">
        <v>173</v>
      </c>
      <c r="B52" s="17"/>
      <c r="C52" s="17"/>
      <c r="D52" s="6"/>
      <c r="E52" s="11">
        <v>-1.0153787000000001</v>
      </c>
      <c r="F52" s="12">
        <v>-5.0199999999999995E-4</v>
      </c>
      <c r="G52" s="58">
        <v>7.0182999999999995E-2</v>
      </c>
    </row>
    <row r="53" spans="1:7" x14ac:dyDescent="0.25">
      <c r="A53" s="62" t="s">
        <v>174</v>
      </c>
      <c r="B53" s="19"/>
      <c r="C53" s="19"/>
      <c r="D53" s="13"/>
      <c r="E53" s="14">
        <v>2456.66</v>
      </c>
      <c r="F53" s="15">
        <v>1</v>
      </c>
      <c r="G53" s="63"/>
    </row>
    <row r="54" spans="1:7" x14ac:dyDescent="0.25">
      <c r="A54" s="48"/>
      <c r="G54" s="49"/>
    </row>
    <row r="55" spans="1:7" x14ac:dyDescent="0.25">
      <c r="A55" s="46" t="s">
        <v>177</v>
      </c>
      <c r="G55" s="49"/>
    </row>
    <row r="56" spans="1:7" x14ac:dyDescent="0.25">
      <c r="A56" s="48"/>
      <c r="G56" s="49"/>
    </row>
    <row r="57" spans="1:7" x14ac:dyDescent="0.25">
      <c r="A57" s="46" t="s">
        <v>187</v>
      </c>
      <c r="G57" s="49"/>
    </row>
    <row r="58" spans="1:7" x14ac:dyDescent="0.25">
      <c r="A58" s="65" t="s">
        <v>188</v>
      </c>
      <c r="B58" s="66" t="s">
        <v>123</v>
      </c>
      <c r="G58" s="49"/>
    </row>
    <row r="59" spans="1:7" x14ac:dyDescent="0.25">
      <c r="A59" s="48" t="s">
        <v>189</v>
      </c>
      <c r="G59" s="49"/>
    </row>
    <row r="60" spans="1:7" x14ac:dyDescent="0.25">
      <c r="A60" s="48" t="s">
        <v>190</v>
      </c>
      <c r="B60" s="66" t="s">
        <v>191</v>
      </c>
      <c r="C60" s="66" t="s">
        <v>191</v>
      </c>
      <c r="G60" s="49"/>
    </row>
    <row r="61" spans="1:7" x14ac:dyDescent="0.25">
      <c r="A61" s="48"/>
      <c r="B61" s="28">
        <v>45198</v>
      </c>
      <c r="C61" s="28">
        <v>45382</v>
      </c>
      <c r="G61" s="49"/>
    </row>
    <row r="62" spans="1:7" x14ac:dyDescent="0.25">
      <c r="A62" s="48" t="s">
        <v>195</v>
      </c>
      <c r="B62">
        <v>11.2652</v>
      </c>
      <c r="C62">
        <v>13.056900000000001</v>
      </c>
      <c r="E62" s="2"/>
      <c r="G62" s="68"/>
    </row>
    <row r="63" spans="1:7" x14ac:dyDescent="0.25">
      <c r="A63" s="48" t="s">
        <v>196</v>
      </c>
      <c r="B63">
        <v>11.1075</v>
      </c>
      <c r="C63">
        <v>12.8742</v>
      </c>
      <c r="E63" s="2"/>
      <c r="G63" s="68"/>
    </row>
    <row r="64" spans="1:7" x14ac:dyDescent="0.25">
      <c r="A64" s="48" t="s">
        <v>669</v>
      </c>
      <c r="B64">
        <v>11.1235</v>
      </c>
      <c r="C64">
        <v>12.8482</v>
      </c>
      <c r="E64" s="2"/>
      <c r="G64" s="68"/>
    </row>
    <row r="65" spans="1:7" x14ac:dyDescent="0.25">
      <c r="A65" s="48" t="s">
        <v>670</v>
      </c>
      <c r="B65">
        <v>11.123100000000001</v>
      </c>
      <c r="C65">
        <v>12.8476</v>
      </c>
      <c r="E65" s="2"/>
      <c r="G65" s="68"/>
    </row>
    <row r="66" spans="1:7" x14ac:dyDescent="0.25">
      <c r="A66" s="48"/>
      <c r="E66" s="2"/>
      <c r="G66" s="68"/>
    </row>
    <row r="67" spans="1:7" x14ac:dyDescent="0.25">
      <c r="A67" s="47" t="s">
        <v>205</v>
      </c>
      <c r="E67" s="2"/>
      <c r="G67" s="68"/>
    </row>
    <row r="68" spans="1:7" x14ac:dyDescent="0.25">
      <c r="A68" s="48"/>
      <c r="E68" s="2"/>
      <c r="G68" s="68"/>
    </row>
    <row r="69" spans="1:7" x14ac:dyDescent="0.25">
      <c r="A69" s="48" t="s">
        <v>207</v>
      </c>
      <c r="B69" s="66" t="s">
        <v>123</v>
      </c>
      <c r="G69" s="49"/>
    </row>
    <row r="70" spans="1:7" x14ac:dyDescent="0.25">
      <c r="A70" s="48" t="s">
        <v>208</v>
      </c>
      <c r="B70" s="66" t="s">
        <v>123</v>
      </c>
      <c r="G70" s="49"/>
    </row>
    <row r="71" spans="1:7" x14ac:dyDescent="0.25">
      <c r="A71" s="65" t="s">
        <v>209</v>
      </c>
      <c r="B71" s="66" t="s">
        <v>123</v>
      </c>
      <c r="G71" s="49"/>
    </row>
    <row r="72" spans="1:7" x14ac:dyDescent="0.25">
      <c r="A72" s="65" t="s">
        <v>210</v>
      </c>
      <c r="B72" s="66" t="s">
        <v>123</v>
      </c>
      <c r="G72" s="49"/>
    </row>
    <row r="73" spans="1:7" x14ac:dyDescent="0.25">
      <c r="A73" s="48" t="s">
        <v>1756</v>
      </c>
      <c r="B73" s="69">
        <v>0.38419199999999998</v>
      </c>
      <c r="G73" s="49"/>
    </row>
    <row r="74" spans="1:7" ht="29.45" customHeight="1" x14ac:dyDescent="0.25">
      <c r="A74" s="65" t="s">
        <v>212</v>
      </c>
      <c r="B74" s="66" t="s">
        <v>123</v>
      </c>
      <c r="G74" s="49"/>
    </row>
    <row r="75" spans="1:7" ht="30" customHeight="1" x14ac:dyDescent="0.25">
      <c r="A75" s="65" t="s">
        <v>213</v>
      </c>
      <c r="B75" s="66" t="s">
        <v>123</v>
      </c>
      <c r="G75" s="49"/>
    </row>
    <row r="76" spans="1:7" ht="30" customHeight="1" x14ac:dyDescent="0.25">
      <c r="A76" s="65" t="s">
        <v>214</v>
      </c>
      <c r="B76" s="66" t="s">
        <v>123</v>
      </c>
      <c r="G76" s="49"/>
    </row>
    <row r="77" spans="1:7" x14ac:dyDescent="0.25">
      <c r="A77" s="48" t="s">
        <v>215</v>
      </c>
      <c r="B77" s="66" t="s">
        <v>123</v>
      </c>
      <c r="G77" s="49"/>
    </row>
    <row r="78" spans="1:7" x14ac:dyDescent="0.25">
      <c r="A78" s="48" t="s">
        <v>216</v>
      </c>
      <c r="B78" s="66" t="s">
        <v>123</v>
      </c>
      <c r="G78" s="49"/>
    </row>
    <row r="79" spans="1:7" ht="15.75" customHeight="1" thickBot="1" x14ac:dyDescent="0.3">
      <c r="A79" s="70"/>
      <c r="B79" s="71"/>
      <c r="C79" s="71"/>
      <c r="D79" s="71"/>
      <c r="E79" s="71"/>
      <c r="F79" s="71"/>
      <c r="G79" s="72"/>
    </row>
    <row r="81" spans="1:4" ht="69.95" customHeight="1" x14ac:dyDescent="0.25">
      <c r="A81" s="137" t="s">
        <v>217</v>
      </c>
      <c r="B81" s="137" t="s">
        <v>218</v>
      </c>
      <c r="C81" s="137" t="s">
        <v>5</v>
      </c>
      <c r="D81" s="137" t="s">
        <v>6</v>
      </c>
    </row>
    <row r="82" spans="1:4" ht="69.95" customHeight="1" x14ac:dyDescent="0.25">
      <c r="A82" s="137" t="s">
        <v>2049</v>
      </c>
      <c r="B82" s="137"/>
      <c r="C82" s="137" t="s">
        <v>65</v>
      </c>
      <c r="D82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H102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30" bestFit="1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2050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2051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9" t="s">
        <v>122</v>
      </c>
      <c r="B8" s="17"/>
      <c r="C8" s="17"/>
      <c r="D8" s="6"/>
      <c r="E8" s="7"/>
      <c r="F8" s="8"/>
      <c r="G8" s="58"/>
    </row>
    <row r="9" spans="1:8" x14ac:dyDescent="0.25">
      <c r="A9" s="59" t="s">
        <v>1174</v>
      </c>
      <c r="B9" s="17"/>
      <c r="C9" s="17"/>
      <c r="D9" s="6"/>
      <c r="E9" s="7"/>
      <c r="F9" s="8"/>
      <c r="G9" s="58"/>
    </row>
    <row r="10" spans="1:8" x14ac:dyDescent="0.25">
      <c r="A10" s="57" t="s">
        <v>1175</v>
      </c>
      <c r="B10" s="17" t="s">
        <v>1176</v>
      </c>
      <c r="C10" s="17" t="s">
        <v>1177</v>
      </c>
      <c r="D10" s="6">
        <v>38909</v>
      </c>
      <c r="E10" s="7">
        <v>563.36</v>
      </c>
      <c r="F10" s="8">
        <v>0.1105</v>
      </c>
      <c r="G10" s="58"/>
    </row>
    <row r="11" spans="1:8" x14ac:dyDescent="0.25">
      <c r="A11" s="57" t="s">
        <v>1178</v>
      </c>
      <c r="B11" s="17" t="s">
        <v>1179</v>
      </c>
      <c r="C11" s="17" t="s">
        <v>1180</v>
      </c>
      <c r="D11" s="6">
        <v>17502</v>
      </c>
      <c r="E11" s="7">
        <v>520.11</v>
      </c>
      <c r="F11" s="8">
        <v>0.10199999999999999</v>
      </c>
      <c r="G11" s="58"/>
    </row>
    <row r="12" spans="1:8" x14ac:dyDescent="0.25">
      <c r="A12" s="57" t="s">
        <v>1440</v>
      </c>
      <c r="B12" s="17" t="s">
        <v>1441</v>
      </c>
      <c r="C12" s="17" t="s">
        <v>1177</v>
      </c>
      <c r="D12" s="6">
        <v>36327</v>
      </c>
      <c r="E12" s="7">
        <v>397.16</v>
      </c>
      <c r="F12" s="8">
        <v>7.7899999999999997E-2</v>
      </c>
      <c r="G12" s="58"/>
    </row>
    <row r="13" spans="1:8" x14ac:dyDescent="0.25">
      <c r="A13" s="57" t="s">
        <v>1432</v>
      </c>
      <c r="B13" s="17" t="s">
        <v>1433</v>
      </c>
      <c r="C13" s="17" t="s">
        <v>1225</v>
      </c>
      <c r="D13" s="6">
        <v>18468</v>
      </c>
      <c r="E13" s="7">
        <v>276.66000000000003</v>
      </c>
      <c r="F13" s="8">
        <v>5.4300000000000001E-2</v>
      </c>
      <c r="G13" s="58"/>
    </row>
    <row r="14" spans="1:8" x14ac:dyDescent="0.25">
      <c r="A14" s="57" t="s">
        <v>1231</v>
      </c>
      <c r="B14" s="17" t="s">
        <v>1232</v>
      </c>
      <c r="C14" s="17" t="s">
        <v>1233</v>
      </c>
      <c r="D14" s="6">
        <v>6116</v>
      </c>
      <c r="E14" s="7">
        <v>230.2</v>
      </c>
      <c r="F14" s="8">
        <v>4.5199999999999997E-2</v>
      </c>
      <c r="G14" s="58"/>
    </row>
    <row r="15" spans="1:8" x14ac:dyDescent="0.25">
      <c r="A15" s="57" t="s">
        <v>1239</v>
      </c>
      <c r="B15" s="17" t="s">
        <v>1240</v>
      </c>
      <c r="C15" s="17" t="s">
        <v>1225</v>
      </c>
      <c r="D15" s="6">
        <v>5241</v>
      </c>
      <c r="E15" s="7">
        <v>203.16</v>
      </c>
      <c r="F15" s="8">
        <v>3.9800000000000002E-2</v>
      </c>
      <c r="G15" s="58"/>
    </row>
    <row r="16" spans="1:8" x14ac:dyDescent="0.25">
      <c r="A16" s="57" t="s">
        <v>1258</v>
      </c>
      <c r="B16" s="17" t="s">
        <v>1259</v>
      </c>
      <c r="C16" s="17" t="s">
        <v>1260</v>
      </c>
      <c r="D16" s="6">
        <v>45848</v>
      </c>
      <c r="E16" s="7">
        <v>196.39</v>
      </c>
      <c r="F16" s="8">
        <v>3.85E-2</v>
      </c>
      <c r="G16" s="58"/>
    </row>
    <row r="17" spans="1:7" x14ac:dyDescent="0.25">
      <c r="A17" s="57" t="s">
        <v>1226</v>
      </c>
      <c r="B17" s="17" t="s">
        <v>1227</v>
      </c>
      <c r="C17" s="17" t="s">
        <v>1210</v>
      </c>
      <c r="D17" s="6">
        <v>13458</v>
      </c>
      <c r="E17" s="7">
        <v>165.34</v>
      </c>
      <c r="F17" s="8">
        <v>3.2399999999999998E-2</v>
      </c>
      <c r="G17" s="58"/>
    </row>
    <row r="18" spans="1:7" x14ac:dyDescent="0.25">
      <c r="A18" s="57" t="s">
        <v>1329</v>
      </c>
      <c r="B18" s="17" t="s">
        <v>1330</v>
      </c>
      <c r="C18" s="17" t="s">
        <v>1177</v>
      </c>
      <c r="D18" s="6">
        <v>14689</v>
      </c>
      <c r="E18" s="7">
        <v>153.82</v>
      </c>
      <c r="F18" s="8">
        <v>3.0200000000000001E-2</v>
      </c>
      <c r="G18" s="58"/>
    </row>
    <row r="19" spans="1:7" x14ac:dyDescent="0.25">
      <c r="A19" s="57" t="s">
        <v>1206</v>
      </c>
      <c r="B19" s="17" t="s">
        <v>1207</v>
      </c>
      <c r="C19" s="17" t="s">
        <v>1177</v>
      </c>
      <c r="D19" s="6">
        <v>19854</v>
      </c>
      <c r="E19" s="7">
        <v>149.37</v>
      </c>
      <c r="F19" s="8">
        <v>2.93E-2</v>
      </c>
      <c r="G19" s="58"/>
    </row>
    <row r="20" spans="1:7" x14ac:dyDescent="0.25">
      <c r="A20" s="57" t="s">
        <v>1318</v>
      </c>
      <c r="B20" s="17" t="s">
        <v>1319</v>
      </c>
      <c r="C20" s="17" t="s">
        <v>1177</v>
      </c>
      <c r="D20" s="6">
        <v>7611</v>
      </c>
      <c r="E20" s="7">
        <v>135.88999999999999</v>
      </c>
      <c r="F20" s="8">
        <v>2.6700000000000002E-2</v>
      </c>
      <c r="G20" s="58"/>
    </row>
    <row r="21" spans="1:7" x14ac:dyDescent="0.25">
      <c r="A21" s="57" t="s">
        <v>1274</v>
      </c>
      <c r="B21" s="17" t="s">
        <v>1275</v>
      </c>
      <c r="C21" s="17" t="s">
        <v>1260</v>
      </c>
      <c r="D21" s="6">
        <v>4619</v>
      </c>
      <c r="E21" s="7">
        <v>104.59</v>
      </c>
      <c r="F21" s="8">
        <v>2.0500000000000001E-2</v>
      </c>
      <c r="G21" s="58"/>
    </row>
    <row r="22" spans="1:7" x14ac:dyDescent="0.25">
      <c r="A22" s="57" t="s">
        <v>1381</v>
      </c>
      <c r="B22" s="17" t="s">
        <v>1382</v>
      </c>
      <c r="C22" s="17" t="s">
        <v>1199</v>
      </c>
      <c r="D22" s="6">
        <v>1441</v>
      </c>
      <c r="E22" s="7">
        <v>104.4</v>
      </c>
      <c r="F22" s="8">
        <v>2.0500000000000001E-2</v>
      </c>
      <c r="G22" s="58"/>
    </row>
    <row r="23" spans="1:7" x14ac:dyDescent="0.25">
      <c r="A23" s="57" t="s">
        <v>1331</v>
      </c>
      <c r="B23" s="17" t="s">
        <v>1332</v>
      </c>
      <c r="C23" s="17" t="s">
        <v>1305</v>
      </c>
      <c r="D23" s="6">
        <v>4954</v>
      </c>
      <c r="E23" s="7">
        <v>95.18</v>
      </c>
      <c r="F23" s="8">
        <v>1.8700000000000001E-2</v>
      </c>
      <c r="G23" s="58"/>
    </row>
    <row r="24" spans="1:7" x14ac:dyDescent="0.25">
      <c r="A24" s="57" t="s">
        <v>1495</v>
      </c>
      <c r="B24" s="17" t="s">
        <v>1496</v>
      </c>
      <c r="C24" s="17" t="s">
        <v>1257</v>
      </c>
      <c r="D24" s="6">
        <v>5586</v>
      </c>
      <c r="E24" s="7">
        <v>90.52</v>
      </c>
      <c r="F24" s="8">
        <v>1.78E-2</v>
      </c>
      <c r="G24" s="58"/>
    </row>
    <row r="25" spans="1:7" x14ac:dyDescent="0.25">
      <c r="A25" s="57" t="s">
        <v>1394</v>
      </c>
      <c r="B25" s="17" t="s">
        <v>1395</v>
      </c>
      <c r="C25" s="17" t="s">
        <v>1305</v>
      </c>
      <c r="D25" s="6">
        <v>9112</v>
      </c>
      <c r="E25" s="7">
        <v>90.46</v>
      </c>
      <c r="F25" s="8">
        <v>1.77E-2</v>
      </c>
      <c r="G25" s="58"/>
    </row>
    <row r="26" spans="1:7" x14ac:dyDescent="0.25">
      <c r="A26" s="57" t="s">
        <v>1760</v>
      </c>
      <c r="B26" s="17" t="s">
        <v>1761</v>
      </c>
      <c r="C26" s="17" t="s">
        <v>1305</v>
      </c>
      <c r="D26" s="6">
        <v>683</v>
      </c>
      <c r="E26" s="7">
        <v>86.06</v>
      </c>
      <c r="F26" s="8">
        <v>1.6899999999999998E-2</v>
      </c>
      <c r="G26" s="58"/>
    </row>
    <row r="27" spans="1:7" x14ac:dyDescent="0.25">
      <c r="A27" s="57" t="s">
        <v>1514</v>
      </c>
      <c r="B27" s="17" t="s">
        <v>1515</v>
      </c>
      <c r="C27" s="17" t="s">
        <v>1225</v>
      </c>
      <c r="D27" s="6">
        <v>5475</v>
      </c>
      <c r="E27" s="7">
        <v>84.51</v>
      </c>
      <c r="F27" s="8">
        <v>1.66E-2</v>
      </c>
      <c r="G27" s="58"/>
    </row>
    <row r="28" spans="1:7" x14ac:dyDescent="0.25">
      <c r="A28" s="57" t="s">
        <v>1190</v>
      </c>
      <c r="B28" s="17" t="s">
        <v>1191</v>
      </c>
      <c r="C28" s="17" t="s">
        <v>1192</v>
      </c>
      <c r="D28" s="6">
        <v>24582</v>
      </c>
      <c r="E28" s="7">
        <v>82.55</v>
      </c>
      <c r="F28" s="8">
        <v>1.6199999999999999E-2</v>
      </c>
      <c r="G28" s="58"/>
    </row>
    <row r="29" spans="1:7" x14ac:dyDescent="0.25">
      <c r="A29" s="57" t="s">
        <v>1424</v>
      </c>
      <c r="B29" s="17" t="s">
        <v>1425</v>
      </c>
      <c r="C29" s="17" t="s">
        <v>1299</v>
      </c>
      <c r="D29" s="6">
        <v>2159</v>
      </c>
      <c r="E29" s="7">
        <v>82.08</v>
      </c>
      <c r="F29" s="8">
        <v>1.61E-2</v>
      </c>
      <c r="G29" s="58"/>
    </row>
    <row r="30" spans="1:7" x14ac:dyDescent="0.25">
      <c r="A30" s="57" t="s">
        <v>1211</v>
      </c>
      <c r="B30" s="17" t="s">
        <v>1212</v>
      </c>
      <c r="C30" s="17" t="s">
        <v>1205</v>
      </c>
      <c r="D30" s="6">
        <v>42626</v>
      </c>
      <c r="E30" s="7">
        <v>66.430000000000007</v>
      </c>
      <c r="F30" s="8">
        <v>1.2999999999999999E-2</v>
      </c>
      <c r="G30" s="58"/>
    </row>
    <row r="31" spans="1:7" x14ac:dyDescent="0.25">
      <c r="A31" s="57" t="s">
        <v>1518</v>
      </c>
      <c r="B31" s="17" t="s">
        <v>1519</v>
      </c>
      <c r="C31" s="17" t="s">
        <v>1299</v>
      </c>
      <c r="D31" s="6">
        <v>2332</v>
      </c>
      <c r="E31" s="7">
        <v>66.39</v>
      </c>
      <c r="F31" s="8">
        <v>1.2999999999999999E-2</v>
      </c>
      <c r="G31" s="58"/>
    </row>
    <row r="32" spans="1:7" x14ac:dyDescent="0.25">
      <c r="A32" s="57" t="s">
        <v>1404</v>
      </c>
      <c r="B32" s="17" t="s">
        <v>1405</v>
      </c>
      <c r="C32" s="17" t="s">
        <v>1192</v>
      </c>
      <c r="D32" s="6">
        <v>23578</v>
      </c>
      <c r="E32" s="7">
        <v>65.290000000000006</v>
      </c>
      <c r="F32" s="8">
        <v>1.2800000000000001E-2</v>
      </c>
      <c r="G32" s="58"/>
    </row>
    <row r="33" spans="1:7" x14ac:dyDescent="0.25">
      <c r="A33" s="57" t="s">
        <v>1308</v>
      </c>
      <c r="B33" s="17" t="s">
        <v>1309</v>
      </c>
      <c r="C33" s="17" t="s">
        <v>1280</v>
      </c>
      <c r="D33" s="6">
        <v>597</v>
      </c>
      <c r="E33" s="7">
        <v>58.2</v>
      </c>
      <c r="F33" s="8">
        <v>1.14E-2</v>
      </c>
      <c r="G33" s="58"/>
    </row>
    <row r="34" spans="1:7" x14ac:dyDescent="0.25">
      <c r="A34" s="57" t="s">
        <v>1187</v>
      </c>
      <c r="B34" s="17" t="s">
        <v>1188</v>
      </c>
      <c r="C34" s="17" t="s">
        <v>1189</v>
      </c>
      <c r="D34" s="6">
        <v>20177</v>
      </c>
      <c r="E34" s="7">
        <v>54.08</v>
      </c>
      <c r="F34" s="8">
        <v>1.06E-2</v>
      </c>
      <c r="G34" s="58"/>
    </row>
    <row r="35" spans="1:7" x14ac:dyDescent="0.25">
      <c r="A35" s="57" t="s">
        <v>1868</v>
      </c>
      <c r="B35" s="17" t="s">
        <v>1869</v>
      </c>
      <c r="C35" s="17" t="s">
        <v>1305</v>
      </c>
      <c r="D35" s="6">
        <v>586</v>
      </c>
      <c r="E35" s="7">
        <v>53.61</v>
      </c>
      <c r="F35" s="8">
        <v>1.0500000000000001E-2</v>
      </c>
      <c r="G35" s="58"/>
    </row>
    <row r="36" spans="1:7" x14ac:dyDescent="0.25">
      <c r="A36" s="57" t="s">
        <v>1195</v>
      </c>
      <c r="B36" s="17" t="s">
        <v>1196</v>
      </c>
      <c r="C36" s="17" t="s">
        <v>1177</v>
      </c>
      <c r="D36" s="6">
        <v>3423</v>
      </c>
      <c r="E36" s="7">
        <v>53.16</v>
      </c>
      <c r="F36" s="8">
        <v>1.04E-2</v>
      </c>
      <c r="G36" s="58"/>
    </row>
    <row r="37" spans="1:7" x14ac:dyDescent="0.25">
      <c r="A37" s="57" t="s">
        <v>1184</v>
      </c>
      <c r="B37" s="17" t="s">
        <v>1185</v>
      </c>
      <c r="C37" s="17" t="s">
        <v>1186</v>
      </c>
      <c r="D37" s="6">
        <v>11797</v>
      </c>
      <c r="E37" s="7">
        <v>51.21</v>
      </c>
      <c r="F37" s="8">
        <v>0.01</v>
      </c>
      <c r="G37" s="58"/>
    </row>
    <row r="38" spans="1:7" x14ac:dyDescent="0.25">
      <c r="A38" s="57" t="s">
        <v>1327</v>
      </c>
      <c r="B38" s="17" t="s">
        <v>1328</v>
      </c>
      <c r="C38" s="17" t="s">
        <v>1251</v>
      </c>
      <c r="D38" s="6">
        <v>3800</v>
      </c>
      <c r="E38" s="7">
        <v>50.99</v>
      </c>
      <c r="F38" s="8">
        <v>0.01</v>
      </c>
      <c r="G38" s="58"/>
    </row>
    <row r="39" spans="1:7" x14ac:dyDescent="0.25">
      <c r="A39" s="57" t="s">
        <v>1509</v>
      </c>
      <c r="B39" s="17" t="s">
        <v>1510</v>
      </c>
      <c r="C39" s="17" t="s">
        <v>1511</v>
      </c>
      <c r="D39" s="6">
        <v>1846</v>
      </c>
      <c r="E39" s="7">
        <v>48.41</v>
      </c>
      <c r="F39" s="8">
        <v>9.4999999999999998E-3</v>
      </c>
      <c r="G39" s="58"/>
    </row>
    <row r="40" spans="1:7" x14ac:dyDescent="0.25">
      <c r="A40" s="57" t="s">
        <v>1488</v>
      </c>
      <c r="B40" s="17" t="s">
        <v>1489</v>
      </c>
      <c r="C40" s="17" t="s">
        <v>1199</v>
      </c>
      <c r="D40" s="6">
        <v>2807</v>
      </c>
      <c r="E40" s="7">
        <v>46.14</v>
      </c>
      <c r="F40" s="8">
        <v>9.1000000000000004E-3</v>
      </c>
      <c r="G40" s="58"/>
    </row>
    <row r="41" spans="1:7" x14ac:dyDescent="0.25">
      <c r="A41" s="57" t="s">
        <v>2052</v>
      </c>
      <c r="B41" s="17" t="s">
        <v>2053</v>
      </c>
      <c r="C41" s="17" t="s">
        <v>1280</v>
      </c>
      <c r="D41" s="6">
        <v>1908</v>
      </c>
      <c r="E41" s="7">
        <v>43.64</v>
      </c>
      <c r="F41" s="8">
        <v>8.6E-3</v>
      </c>
      <c r="G41" s="58"/>
    </row>
    <row r="42" spans="1:7" x14ac:dyDescent="0.25">
      <c r="A42" s="57" t="s">
        <v>1181</v>
      </c>
      <c r="B42" s="17" t="s">
        <v>1182</v>
      </c>
      <c r="C42" s="17" t="s">
        <v>1183</v>
      </c>
      <c r="D42" s="6">
        <v>1357</v>
      </c>
      <c r="E42" s="7">
        <v>43.38</v>
      </c>
      <c r="F42" s="8">
        <v>8.5000000000000006E-3</v>
      </c>
      <c r="G42" s="58"/>
    </row>
    <row r="43" spans="1:7" x14ac:dyDescent="0.25">
      <c r="A43" s="57" t="s">
        <v>1436</v>
      </c>
      <c r="B43" s="17" t="s">
        <v>1437</v>
      </c>
      <c r="C43" s="17" t="s">
        <v>1230</v>
      </c>
      <c r="D43" s="6">
        <v>7557</v>
      </c>
      <c r="E43" s="7">
        <v>42.34</v>
      </c>
      <c r="F43" s="8">
        <v>8.3000000000000001E-3</v>
      </c>
      <c r="G43" s="58"/>
    </row>
    <row r="44" spans="1:7" x14ac:dyDescent="0.25">
      <c r="A44" s="57" t="s">
        <v>1335</v>
      </c>
      <c r="B44" s="17" t="s">
        <v>1336</v>
      </c>
      <c r="C44" s="17" t="s">
        <v>1225</v>
      </c>
      <c r="D44" s="6">
        <v>3284</v>
      </c>
      <c r="E44" s="7">
        <v>40.99</v>
      </c>
      <c r="F44" s="8">
        <v>8.0000000000000002E-3</v>
      </c>
      <c r="G44" s="58"/>
    </row>
    <row r="45" spans="1:7" x14ac:dyDescent="0.25">
      <c r="A45" s="57" t="s">
        <v>1263</v>
      </c>
      <c r="B45" s="17" t="s">
        <v>1264</v>
      </c>
      <c r="C45" s="17" t="s">
        <v>1205</v>
      </c>
      <c r="D45" s="6">
        <v>4934</v>
      </c>
      <c r="E45" s="7">
        <v>40.96</v>
      </c>
      <c r="F45" s="8">
        <v>8.0000000000000002E-3</v>
      </c>
      <c r="G45" s="58"/>
    </row>
    <row r="46" spans="1:7" x14ac:dyDescent="0.25">
      <c r="A46" s="57" t="s">
        <v>1320</v>
      </c>
      <c r="B46" s="17" t="s">
        <v>1321</v>
      </c>
      <c r="C46" s="17" t="s">
        <v>1257</v>
      </c>
      <c r="D46" s="6">
        <v>2715</v>
      </c>
      <c r="E46" s="7">
        <v>40.64</v>
      </c>
      <c r="F46" s="8">
        <v>8.0000000000000002E-3</v>
      </c>
      <c r="G46" s="58"/>
    </row>
    <row r="47" spans="1:7" x14ac:dyDescent="0.25">
      <c r="A47" s="57" t="s">
        <v>1542</v>
      </c>
      <c r="B47" s="17" t="s">
        <v>1543</v>
      </c>
      <c r="C47" s="17" t="s">
        <v>1257</v>
      </c>
      <c r="D47" s="6">
        <v>630</v>
      </c>
      <c r="E47" s="7">
        <v>38.79</v>
      </c>
      <c r="F47" s="8">
        <v>7.6E-3</v>
      </c>
      <c r="G47" s="58"/>
    </row>
    <row r="48" spans="1:7" x14ac:dyDescent="0.25">
      <c r="A48" s="57" t="s">
        <v>1288</v>
      </c>
      <c r="B48" s="17" t="s">
        <v>1289</v>
      </c>
      <c r="C48" s="17" t="s">
        <v>1290</v>
      </c>
      <c r="D48" s="6">
        <v>3254</v>
      </c>
      <c r="E48" s="7">
        <v>35.67</v>
      </c>
      <c r="F48" s="8">
        <v>7.0000000000000001E-3</v>
      </c>
      <c r="G48" s="58"/>
    </row>
    <row r="49" spans="1:7" x14ac:dyDescent="0.25">
      <c r="A49" s="57" t="s">
        <v>1454</v>
      </c>
      <c r="B49" s="17" t="s">
        <v>1455</v>
      </c>
      <c r="C49" s="17" t="s">
        <v>1225</v>
      </c>
      <c r="D49" s="6">
        <v>7299</v>
      </c>
      <c r="E49" s="7">
        <v>35.04</v>
      </c>
      <c r="F49" s="8">
        <v>6.8999999999999999E-3</v>
      </c>
      <c r="G49" s="58"/>
    </row>
    <row r="50" spans="1:7" x14ac:dyDescent="0.25">
      <c r="A50" s="57" t="s">
        <v>1341</v>
      </c>
      <c r="B50" s="17" t="s">
        <v>1342</v>
      </c>
      <c r="C50" s="17" t="s">
        <v>1245</v>
      </c>
      <c r="D50" s="6">
        <v>2331</v>
      </c>
      <c r="E50" s="7">
        <v>34.97</v>
      </c>
      <c r="F50" s="8">
        <v>6.8999999999999999E-3</v>
      </c>
      <c r="G50" s="58"/>
    </row>
    <row r="51" spans="1:7" x14ac:dyDescent="0.25">
      <c r="A51" s="57" t="s">
        <v>1243</v>
      </c>
      <c r="B51" s="17" t="s">
        <v>1244</v>
      </c>
      <c r="C51" s="17" t="s">
        <v>1245</v>
      </c>
      <c r="D51" s="6">
        <v>5453</v>
      </c>
      <c r="E51" s="7">
        <v>34.54</v>
      </c>
      <c r="F51" s="8">
        <v>6.7999999999999996E-3</v>
      </c>
      <c r="G51" s="58"/>
    </row>
    <row r="52" spans="1:7" x14ac:dyDescent="0.25">
      <c r="A52" s="57" t="s">
        <v>1450</v>
      </c>
      <c r="B52" s="17" t="s">
        <v>1451</v>
      </c>
      <c r="C52" s="17" t="s">
        <v>1199</v>
      </c>
      <c r="D52" s="6">
        <v>1439</v>
      </c>
      <c r="E52" s="7">
        <v>33.96</v>
      </c>
      <c r="F52" s="8">
        <v>6.7000000000000002E-3</v>
      </c>
      <c r="G52" s="58"/>
    </row>
    <row r="53" spans="1:7" x14ac:dyDescent="0.25">
      <c r="A53" s="57" t="s">
        <v>1428</v>
      </c>
      <c r="B53" s="17" t="s">
        <v>1429</v>
      </c>
      <c r="C53" s="17" t="s">
        <v>1296</v>
      </c>
      <c r="D53" s="6">
        <v>521</v>
      </c>
      <c r="E53" s="7">
        <v>33.119999999999997</v>
      </c>
      <c r="F53" s="8">
        <v>6.4999999999999997E-3</v>
      </c>
      <c r="G53" s="58"/>
    </row>
    <row r="54" spans="1:7" x14ac:dyDescent="0.25">
      <c r="A54" s="57" t="s">
        <v>1448</v>
      </c>
      <c r="B54" s="17" t="s">
        <v>1449</v>
      </c>
      <c r="C54" s="17" t="s">
        <v>1305</v>
      </c>
      <c r="D54" s="6">
        <v>672</v>
      </c>
      <c r="E54" s="7">
        <v>31.73</v>
      </c>
      <c r="F54" s="8">
        <v>6.1999999999999998E-3</v>
      </c>
      <c r="G54" s="58"/>
    </row>
    <row r="55" spans="1:7" x14ac:dyDescent="0.25">
      <c r="A55" s="57" t="s">
        <v>1788</v>
      </c>
      <c r="B55" s="17" t="s">
        <v>1789</v>
      </c>
      <c r="C55" s="17" t="s">
        <v>1511</v>
      </c>
      <c r="D55" s="6">
        <v>611</v>
      </c>
      <c r="E55" s="7">
        <v>30.01</v>
      </c>
      <c r="F55" s="8">
        <v>5.8999999999999999E-3</v>
      </c>
      <c r="G55" s="58"/>
    </row>
    <row r="56" spans="1:7" x14ac:dyDescent="0.25">
      <c r="A56" s="57" t="s">
        <v>1269</v>
      </c>
      <c r="B56" s="17" t="s">
        <v>1270</v>
      </c>
      <c r="C56" s="17" t="s">
        <v>1180</v>
      </c>
      <c r="D56" s="6">
        <v>4938</v>
      </c>
      <c r="E56" s="7">
        <v>29.75</v>
      </c>
      <c r="F56" s="8">
        <v>5.7999999999999996E-3</v>
      </c>
      <c r="G56" s="58"/>
    </row>
    <row r="57" spans="1:7" x14ac:dyDescent="0.25">
      <c r="A57" s="57" t="s">
        <v>1371</v>
      </c>
      <c r="B57" s="17" t="s">
        <v>1372</v>
      </c>
      <c r="C57" s="17" t="s">
        <v>1305</v>
      </c>
      <c r="D57" s="6">
        <v>708</v>
      </c>
      <c r="E57" s="7">
        <v>28.46</v>
      </c>
      <c r="F57" s="8">
        <v>5.5999999999999999E-3</v>
      </c>
      <c r="G57" s="58"/>
    </row>
    <row r="58" spans="1:7" x14ac:dyDescent="0.25">
      <c r="A58" s="57" t="s">
        <v>1478</v>
      </c>
      <c r="B58" s="17" t="s">
        <v>1479</v>
      </c>
      <c r="C58" s="17" t="s">
        <v>1225</v>
      </c>
      <c r="D58" s="6">
        <v>475</v>
      </c>
      <c r="E58" s="7">
        <v>23.46</v>
      </c>
      <c r="F58" s="8">
        <v>4.5999999999999999E-3</v>
      </c>
      <c r="G58" s="58"/>
    </row>
    <row r="59" spans="1:7" x14ac:dyDescent="0.25">
      <c r="A59" s="57" t="s">
        <v>1255</v>
      </c>
      <c r="B59" s="17" t="s">
        <v>1256</v>
      </c>
      <c r="C59" s="17" t="s">
        <v>1257</v>
      </c>
      <c r="D59" s="6">
        <v>659</v>
      </c>
      <c r="E59" s="7">
        <v>22.7</v>
      </c>
      <c r="F59" s="8">
        <v>4.4999999999999997E-3</v>
      </c>
      <c r="G59" s="58"/>
    </row>
    <row r="60" spans="1:7" x14ac:dyDescent="0.25">
      <c r="A60" s="59" t="s">
        <v>129</v>
      </c>
      <c r="B60" s="18"/>
      <c r="C60" s="18"/>
      <c r="D60" s="9"/>
      <c r="E60" s="20">
        <v>5089.87</v>
      </c>
      <c r="F60" s="21">
        <v>0.99850000000000005</v>
      </c>
      <c r="G60" s="60"/>
    </row>
    <row r="61" spans="1:7" x14ac:dyDescent="0.25">
      <c r="A61" s="59" t="s">
        <v>1551</v>
      </c>
      <c r="B61" s="17"/>
      <c r="C61" s="17"/>
      <c r="D61" s="6"/>
      <c r="E61" s="7"/>
      <c r="F61" s="8"/>
      <c r="G61" s="58"/>
    </row>
    <row r="62" spans="1:7" x14ac:dyDescent="0.25">
      <c r="A62" s="59" t="s">
        <v>129</v>
      </c>
      <c r="B62" s="17"/>
      <c r="C62" s="17"/>
      <c r="D62" s="6"/>
      <c r="E62" s="22" t="s">
        <v>123</v>
      </c>
      <c r="F62" s="23" t="s">
        <v>123</v>
      </c>
      <c r="G62" s="58"/>
    </row>
    <row r="63" spans="1:7" x14ac:dyDescent="0.25">
      <c r="A63" s="61" t="s">
        <v>165</v>
      </c>
      <c r="B63" s="40"/>
      <c r="C63" s="40"/>
      <c r="D63" s="41"/>
      <c r="E63" s="14">
        <v>5089.87</v>
      </c>
      <c r="F63" s="15">
        <v>0.99850000000000005</v>
      </c>
      <c r="G63" s="60"/>
    </row>
    <row r="64" spans="1:7" x14ac:dyDescent="0.25">
      <c r="A64" s="57"/>
      <c r="B64" s="17"/>
      <c r="C64" s="17"/>
      <c r="D64" s="6"/>
      <c r="E64" s="7"/>
      <c r="F64" s="8"/>
      <c r="G64" s="58"/>
    </row>
    <row r="65" spans="1:7" x14ac:dyDescent="0.25">
      <c r="A65" s="57"/>
      <c r="B65" s="17"/>
      <c r="C65" s="17"/>
      <c r="D65" s="6"/>
      <c r="E65" s="7"/>
      <c r="F65" s="8"/>
      <c r="G65" s="58"/>
    </row>
    <row r="66" spans="1:7" x14ac:dyDescent="0.25">
      <c r="A66" s="59" t="s">
        <v>169</v>
      </c>
      <c r="B66" s="17"/>
      <c r="C66" s="17"/>
      <c r="D66" s="6"/>
      <c r="E66" s="7"/>
      <c r="F66" s="8"/>
      <c r="G66" s="58"/>
    </row>
    <row r="67" spans="1:7" x14ac:dyDescent="0.25">
      <c r="A67" s="57" t="s">
        <v>170</v>
      </c>
      <c r="B67" s="17"/>
      <c r="C67" s="17"/>
      <c r="D67" s="6"/>
      <c r="E67" s="7">
        <v>46.95</v>
      </c>
      <c r="F67" s="8">
        <v>9.1999999999999998E-3</v>
      </c>
      <c r="G67" s="58">
        <v>7.0182999999999995E-2</v>
      </c>
    </row>
    <row r="68" spans="1:7" x14ac:dyDescent="0.25">
      <c r="A68" s="59" t="s">
        <v>129</v>
      </c>
      <c r="B68" s="18"/>
      <c r="C68" s="18"/>
      <c r="D68" s="9"/>
      <c r="E68" s="20">
        <v>46.95</v>
      </c>
      <c r="F68" s="21">
        <v>9.1999999999999998E-3</v>
      </c>
      <c r="G68" s="60"/>
    </row>
    <row r="69" spans="1:7" x14ac:dyDescent="0.25">
      <c r="A69" s="57"/>
      <c r="B69" s="17"/>
      <c r="C69" s="17"/>
      <c r="D69" s="6"/>
      <c r="E69" s="7"/>
      <c r="F69" s="8"/>
      <c r="G69" s="58"/>
    </row>
    <row r="70" spans="1:7" x14ac:dyDescent="0.25">
      <c r="A70" s="61" t="s">
        <v>165</v>
      </c>
      <c r="B70" s="40"/>
      <c r="C70" s="40"/>
      <c r="D70" s="41"/>
      <c r="E70" s="20">
        <v>46.95</v>
      </c>
      <c r="F70" s="21">
        <v>9.1999999999999998E-3</v>
      </c>
      <c r="G70" s="60"/>
    </row>
    <row r="71" spans="1:7" x14ac:dyDescent="0.25">
      <c r="A71" s="57" t="s">
        <v>171</v>
      </c>
      <c r="B71" s="17"/>
      <c r="C71" s="17"/>
      <c r="D71" s="6"/>
      <c r="E71" s="7">
        <v>3.6114300000000002E-2</v>
      </c>
      <c r="F71" s="45" t="s">
        <v>172</v>
      </c>
      <c r="G71" s="58"/>
    </row>
    <row r="72" spans="1:7" x14ac:dyDescent="0.25">
      <c r="A72" s="57" t="s">
        <v>173</v>
      </c>
      <c r="B72" s="17"/>
      <c r="C72" s="17"/>
      <c r="D72" s="6"/>
      <c r="E72" s="11">
        <v>-38.676114300000002</v>
      </c>
      <c r="F72" s="12">
        <v>-7.7070000000000003E-3</v>
      </c>
      <c r="G72" s="58">
        <v>7.0182999999999995E-2</v>
      </c>
    </row>
    <row r="73" spans="1:7" x14ac:dyDescent="0.25">
      <c r="A73" s="62" t="s">
        <v>174</v>
      </c>
      <c r="B73" s="19"/>
      <c r="C73" s="19"/>
      <c r="D73" s="13"/>
      <c r="E73" s="14">
        <v>5098.18</v>
      </c>
      <c r="F73" s="15">
        <v>1</v>
      </c>
      <c r="G73" s="63"/>
    </row>
    <row r="74" spans="1:7" x14ac:dyDescent="0.25">
      <c r="A74" s="48"/>
      <c r="G74" s="49"/>
    </row>
    <row r="75" spans="1:7" x14ac:dyDescent="0.25">
      <c r="A75" s="46" t="s">
        <v>177</v>
      </c>
      <c r="G75" s="49"/>
    </row>
    <row r="76" spans="1:7" x14ac:dyDescent="0.25">
      <c r="A76" s="48"/>
      <c r="G76" s="49"/>
    </row>
    <row r="77" spans="1:7" x14ac:dyDescent="0.25">
      <c r="A77" s="46" t="s">
        <v>187</v>
      </c>
      <c r="G77" s="49"/>
    </row>
    <row r="78" spans="1:7" x14ac:dyDescent="0.25">
      <c r="A78" s="65" t="s">
        <v>188</v>
      </c>
      <c r="B78" s="66" t="s">
        <v>123</v>
      </c>
      <c r="G78" s="49"/>
    </row>
    <row r="79" spans="1:7" x14ac:dyDescent="0.25">
      <c r="A79" s="48" t="s">
        <v>189</v>
      </c>
      <c r="G79" s="49"/>
    </row>
    <row r="80" spans="1:7" x14ac:dyDescent="0.25">
      <c r="A80" s="48" t="s">
        <v>190</v>
      </c>
      <c r="B80" s="66" t="s">
        <v>191</v>
      </c>
      <c r="C80" s="66" t="s">
        <v>191</v>
      </c>
      <c r="G80" s="49"/>
    </row>
    <row r="81" spans="1:7" x14ac:dyDescent="0.25">
      <c r="A81" s="48"/>
      <c r="B81" s="28">
        <v>45198</v>
      </c>
      <c r="C81" s="28">
        <v>45382</v>
      </c>
      <c r="G81" s="49"/>
    </row>
    <row r="82" spans="1:7" x14ac:dyDescent="0.25">
      <c r="A82" s="48" t="s">
        <v>195</v>
      </c>
      <c r="B82" s="38">
        <v>11.3225</v>
      </c>
      <c r="C82">
        <v>12.900600000000001</v>
      </c>
      <c r="E82" s="2"/>
      <c r="G82" s="68"/>
    </row>
    <row r="83" spans="1:7" x14ac:dyDescent="0.25">
      <c r="A83" s="48" t="s">
        <v>196</v>
      </c>
      <c r="B83" s="38">
        <v>11.165800000000001</v>
      </c>
      <c r="C83">
        <v>12.722099999999999</v>
      </c>
      <c r="E83" s="2"/>
      <c r="G83" s="68"/>
    </row>
    <row r="84" spans="1:7" x14ac:dyDescent="0.25">
      <c r="A84" s="48" t="s">
        <v>669</v>
      </c>
      <c r="B84" s="38">
        <v>11.065</v>
      </c>
      <c r="C84">
        <v>12.574299999999999</v>
      </c>
      <c r="E84" s="2"/>
      <c r="G84" s="68"/>
    </row>
    <row r="85" spans="1:7" x14ac:dyDescent="0.25">
      <c r="A85" s="48" t="s">
        <v>670</v>
      </c>
      <c r="B85" s="38">
        <v>11.0648</v>
      </c>
      <c r="C85">
        <v>12.5741</v>
      </c>
      <c r="E85" s="2"/>
      <c r="G85" s="68"/>
    </row>
    <row r="86" spans="1:7" x14ac:dyDescent="0.25">
      <c r="A86" s="48"/>
      <c r="B86" s="38"/>
      <c r="E86" s="2"/>
      <c r="G86" s="68"/>
    </row>
    <row r="87" spans="1:7" x14ac:dyDescent="0.25">
      <c r="A87" s="47" t="s">
        <v>205</v>
      </c>
      <c r="B87" s="38"/>
      <c r="E87" s="2"/>
      <c r="G87" s="68"/>
    </row>
    <row r="88" spans="1:7" x14ac:dyDescent="0.25">
      <c r="A88" s="48"/>
      <c r="E88" s="2"/>
      <c r="G88" s="68"/>
    </row>
    <row r="89" spans="1:7" x14ac:dyDescent="0.25">
      <c r="A89" s="48" t="s">
        <v>207</v>
      </c>
      <c r="B89" s="66" t="s">
        <v>123</v>
      </c>
      <c r="G89" s="49"/>
    </row>
    <row r="90" spans="1:7" x14ac:dyDescent="0.25">
      <c r="A90" s="48" t="s">
        <v>208</v>
      </c>
      <c r="B90" s="66" t="s">
        <v>123</v>
      </c>
      <c r="G90" s="49"/>
    </row>
    <row r="91" spans="1:7" x14ac:dyDescent="0.25">
      <c r="A91" s="65" t="s">
        <v>209</v>
      </c>
      <c r="B91" s="66" t="s">
        <v>123</v>
      </c>
      <c r="G91" s="49"/>
    </row>
    <row r="92" spans="1:7" x14ac:dyDescent="0.25">
      <c r="A92" s="65" t="s">
        <v>210</v>
      </c>
      <c r="B92" s="66" t="s">
        <v>123</v>
      </c>
      <c r="G92" s="49"/>
    </row>
    <row r="93" spans="1:7" x14ac:dyDescent="0.25">
      <c r="A93" s="48" t="s">
        <v>1756</v>
      </c>
      <c r="B93" s="69">
        <v>0.16311600000000001</v>
      </c>
      <c r="G93" s="49"/>
    </row>
    <row r="94" spans="1:7" ht="30.95" customHeight="1" x14ac:dyDescent="0.25">
      <c r="A94" s="65" t="s">
        <v>212</v>
      </c>
      <c r="B94" s="66" t="s">
        <v>123</v>
      </c>
      <c r="G94" s="49"/>
    </row>
    <row r="95" spans="1:7" ht="30" customHeight="1" x14ac:dyDescent="0.25">
      <c r="A95" s="65" t="s">
        <v>213</v>
      </c>
      <c r="B95" s="66" t="s">
        <v>123</v>
      </c>
      <c r="G95" s="49"/>
    </row>
    <row r="96" spans="1:7" ht="30" customHeight="1" x14ac:dyDescent="0.25">
      <c r="A96" s="65" t="s">
        <v>214</v>
      </c>
      <c r="B96" s="32">
        <v>210.831808</v>
      </c>
      <c r="G96" s="49"/>
    </row>
    <row r="97" spans="1:7" x14ac:dyDescent="0.25">
      <c r="A97" s="48" t="s">
        <v>215</v>
      </c>
      <c r="B97" s="66" t="s">
        <v>123</v>
      </c>
      <c r="G97" s="49"/>
    </row>
    <row r="98" spans="1:7" x14ac:dyDescent="0.25">
      <c r="A98" s="48" t="s">
        <v>216</v>
      </c>
      <c r="B98" s="66" t="s">
        <v>123</v>
      </c>
      <c r="G98" s="49"/>
    </row>
    <row r="99" spans="1:7" ht="15.75" customHeight="1" thickBot="1" x14ac:dyDescent="0.3">
      <c r="A99" s="70"/>
      <c r="B99" s="71"/>
      <c r="C99" s="71"/>
      <c r="D99" s="71"/>
      <c r="E99" s="71"/>
      <c r="F99" s="71"/>
      <c r="G99" s="72"/>
    </row>
    <row r="101" spans="1:7" ht="69.95" customHeight="1" x14ac:dyDescent="0.25">
      <c r="A101" s="137" t="s">
        <v>217</v>
      </c>
      <c r="B101" s="137" t="s">
        <v>218</v>
      </c>
      <c r="C101" s="137" t="s">
        <v>5</v>
      </c>
      <c r="D101" s="137" t="s">
        <v>6</v>
      </c>
    </row>
    <row r="102" spans="1:7" ht="69.95" customHeight="1" x14ac:dyDescent="0.25">
      <c r="A102" s="137" t="s">
        <v>2054</v>
      </c>
      <c r="B102" s="137"/>
      <c r="C102" s="137" t="s">
        <v>67</v>
      </c>
      <c r="D102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H303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30.855468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2055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2056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9" t="s">
        <v>122</v>
      </c>
      <c r="B8" s="17"/>
      <c r="C8" s="17"/>
      <c r="D8" s="6"/>
      <c r="E8" s="7"/>
      <c r="F8" s="8"/>
      <c r="G8" s="58"/>
    </row>
    <row r="9" spans="1:8" x14ac:dyDescent="0.25">
      <c r="A9" s="59" t="s">
        <v>1174</v>
      </c>
      <c r="B9" s="17"/>
      <c r="C9" s="17"/>
      <c r="D9" s="6"/>
      <c r="E9" s="7"/>
      <c r="F9" s="8"/>
      <c r="G9" s="58"/>
    </row>
    <row r="10" spans="1:8" x14ac:dyDescent="0.25">
      <c r="A10" s="57" t="s">
        <v>1175</v>
      </c>
      <c r="B10" s="17" t="s">
        <v>1176</v>
      </c>
      <c r="C10" s="17" t="s">
        <v>1177</v>
      </c>
      <c r="D10" s="6">
        <v>34666</v>
      </c>
      <c r="E10" s="7">
        <v>501.93</v>
      </c>
      <c r="F10" s="8">
        <v>4.4600000000000001E-2</v>
      </c>
      <c r="G10" s="58"/>
    </row>
    <row r="11" spans="1:8" x14ac:dyDescent="0.25">
      <c r="A11" s="57" t="s">
        <v>1178</v>
      </c>
      <c r="B11" s="17" t="s">
        <v>1179</v>
      </c>
      <c r="C11" s="17" t="s">
        <v>1180</v>
      </c>
      <c r="D11" s="6">
        <v>15593</v>
      </c>
      <c r="E11" s="7">
        <v>463.38</v>
      </c>
      <c r="F11" s="8">
        <v>4.1200000000000001E-2</v>
      </c>
      <c r="G11" s="58"/>
    </row>
    <row r="12" spans="1:8" x14ac:dyDescent="0.25">
      <c r="A12" s="57" t="s">
        <v>1440</v>
      </c>
      <c r="B12" s="17" t="s">
        <v>1441</v>
      </c>
      <c r="C12" s="17" t="s">
        <v>1177</v>
      </c>
      <c r="D12" s="6">
        <v>32365</v>
      </c>
      <c r="E12" s="7">
        <v>353.85</v>
      </c>
      <c r="F12" s="8">
        <v>3.1399999999999997E-2</v>
      </c>
      <c r="G12" s="58"/>
    </row>
    <row r="13" spans="1:8" x14ac:dyDescent="0.25">
      <c r="A13" s="57" t="s">
        <v>1432</v>
      </c>
      <c r="B13" s="17" t="s">
        <v>1433</v>
      </c>
      <c r="C13" s="17" t="s">
        <v>1225</v>
      </c>
      <c r="D13" s="6">
        <v>16454</v>
      </c>
      <c r="E13" s="7">
        <v>246.49</v>
      </c>
      <c r="F13" s="8">
        <v>2.1899999999999999E-2</v>
      </c>
      <c r="G13" s="58"/>
    </row>
    <row r="14" spans="1:8" x14ac:dyDescent="0.25">
      <c r="A14" s="57" t="s">
        <v>1231</v>
      </c>
      <c r="B14" s="17" t="s">
        <v>1232</v>
      </c>
      <c r="C14" s="17" t="s">
        <v>1233</v>
      </c>
      <c r="D14" s="6">
        <v>5449</v>
      </c>
      <c r="E14" s="7">
        <v>205.09</v>
      </c>
      <c r="F14" s="8">
        <v>1.8200000000000001E-2</v>
      </c>
      <c r="G14" s="58"/>
    </row>
    <row r="15" spans="1:8" x14ac:dyDescent="0.25">
      <c r="A15" s="57" t="s">
        <v>1239</v>
      </c>
      <c r="B15" s="17" t="s">
        <v>1240</v>
      </c>
      <c r="C15" s="17" t="s">
        <v>1225</v>
      </c>
      <c r="D15" s="6">
        <v>4670</v>
      </c>
      <c r="E15" s="7">
        <v>181.02</v>
      </c>
      <c r="F15" s="8">
        <v>1.61E-2</v>
      </c>
      <c r="G15" s="58"/>
    </row>
    <row r="16" spans="1:8" x14ac:dyDescent="0.25">
      <c r="A16" s="57" t="s">
        <v>1258</v>
      </c>
      <c r="B16" s="17" t="s">
        <v>1259</v>
      </c>
      <c r="C16" s="17" t="s">
        <v>1260</v>
      </c>
      <c r="D16" s="6">
        <v>40848</v>
      </c>
      <c r="E16" s="7">
        <v>174.97</v>
      </c>
      <c r="F16" s="8">
        <v>1.55E-2</v>
      </c>
      <c r="G16" s="58"/>
    </row>
    <row r="17" spans="1:7" x14ac:dyDescent="0.25">
      <c r="A17" s="57" t="s">
        <v>1226</v>
      </c>
      <c r="B17" s="17" t="s">
        <v>1227</v>
      </c>
      <c r="C17" s="17" t="s">
        <v>1210</v>
      </c>
      <c r="D17" s="6">
        <v>11991</v>
      </c>
      <c r="E17" s="7">
        <v>147.32</v>
      </c>
      <c r="F17" s="8">
        <v>1.3100000000000001E-2</v>
      </c>
      <c r="G17" s="58"/>
    </row>
    <row r="18" spans="1:7" x14ac:dyDescent="0.25">
      <c r="A18" s="57" t="s">
        <v>1329</v>
      </c>
      <c r="B18" s="17" t="s">
        <v>1330</v>
      </c>
      <c r="C18" s="17" t="s">
        <v>1177</v>
      </c>
      <c r="D18" s="6">
        <v>13087</v>
      </c>
      <c r="E18" s="7">
        <v>137.05000000000001</v>
      </c>
      <c r="F18" s="8">
        <v>1.2200000000000001E-2</v>
      </c>
      <c r="G18" s="58"/>
    </row>
    <row r="19" spans="1:7" x14ac:dyDescent="0.25">
      <c r="A19" s="57" t="s">
        <v>1206</v>
      </c>
      <c r="B19" s="17" t="s">
        <v>1207</v>
      </c>
      <c r="C19" s="17" t="s">
        <v>1177</v>
      </c>
      <c r="D19" s="6">
        <v>17689</v>
      </c>
      <c r="E19" s="7">
        <v>133.08000000000001</v>
      </c>
      <c r="F19" s="8">
        <v>1.18E-2</v>
      </c>
      <c r="G19" s="58"/>
    </row>
    <row r="20" spans="1:7" x14ac:dyDescent="0.25">
      <c r="A20" s="57" t="s">
        <v>1770</v>
      </c>
      <c r="B20" s="17" t="s">
        <v>1771</v>
      </c>
      <c r="C20" s="17" t="s">
        <v>1296</v>
      </c>
      <c r="D20" s="6">
        <v>15422</v>
      </c>
      <c r="E20" s="7">
        <v>126.44</v>
      </c>
      <c r="F20" s="8">
        <v>1.12E-2</v>
      </c>
      <c r="G20" s="58"/>
    </row>
    <row r="21" spans="1:7" x14ac:dyDescent="0.25">
      <c r="A21" s="57" t="s">
        <v>1318</v>
      </c>
      <c r="B21" s="17" t="s">
        <v>1319</v>
      </c>
      <c r="C21" s="17" t="s">
        <v>1177</v>
      </c>
      <c r="D21" s="6">
        <v>6781</v>
      </c>
      <c r="E21" s="7">
        <v>121.07</v>
      </c>
      <c r="F21" s="8">
        <v>1.0800000000000001E-2</v>
      </c>
      <c r="G21" s="58"/>
    </row>
    <row r="22" spans="1:7" x14ac:dyDescent="0.25">
      <c r="A22" s="57" t="s">
        <v>1505</v>
      </c>
      <c r="B22" s="17" t="s">
        <v>1506</v>
      </c>
      <c r="C22" s="17" t="s">
        <v>1238</v>
      </c>
      <c r="D22" s="6">
        <v>18129</v>
      </c>
      <c r="E22" s="7">
        <v>107.17</v>
      </c>
      <c r="F22" s="8">
        <v>9.4999999999999998E-3</v>
      </c>
      <c r="G22" s="58"/>
    </row>
    <row r="23" spans="1:7" x14ac:dyDescent="0.25">
      <c r="A23" s="57" t="s">
        <v>1274</v>
      </c>
      <c r="B23" s="17" t="s">
        <v>1275</v>
      </c>
      <c r="C23" s="17" t="s">
        <v>1260</v>
      </c>
      <c r="D23" s="6">
        <v>4115</v>
      </c>
      <c r="E23" s="7">
        <v>93.18</v>
      </c>
      <c r="F23" s="8">
        <v>8.3000000000000001E-3</v>
      </c>
      <c r="G23" s="58"/>
    </row>
    <row r="24" spans="1:7" x14ac:dyDescent="0.25">
      <c r="A24" s="57" t="s">
        <v>1381</v>
      </c>
      <c r="B24" s="17" t="s">
        <v>1382</v>
      </c>
      <c r="C24" s="17" t="s">
        <v>1199</v>
      </c>
      <c r="D24" s="6">
        <v>1284</v>
      </c>
      <c r="E24" s="7">
        <v>93.03</v>
      </c>
      <c r="F24" s="8">
        <v>8.3000000000000001E-3</v>
      </c>
      <c r="G24" s="58"/>
    </row>
    <row r="25" spans="1:7" x14ac:dyDescent="0.25">
      <c r="A25" s="57" t="s">
        <v>1933</v>
      </c>
      <c r="B25" s="17" t="s">
        <v>1934</v>
      </c>
      <c r="C25" s="17" t="s">
        <v>1248</v>
      </c>
      <c r="D25" s="6">
        <v>220526</v>
      </c>
      <c r="E25" s="7">
        <v>89.09</v>
      </c>
      <c r="F25" s="8">
        <v>7.9000000000000008E-3</v>
      </c>
      <c r="G25" s="58"/>
    </row>
    <row r="26" spans="1:7" x14ac:dyDescent="0.25">
      <c r="A26" s="57" t="s">
        <v>1460</v>
      </c>
      <c r="B26" s="17" t="s">
        <v>1461</v>
      </c>
      <c r="C26" s="17" t="s">
        <v>1225</v>
      </c>
      <c r="D26" s="6">
        <v>2150</v>
      </c>
      <c r="E26" s="7">
        <v>85.67</v>
      </c>
      <c r="F26" s="8">
        <v>7.6E-3</v>
      </c>
      <c r="G26" s="58"/>
    </row>
    <row r="27" spans="1:7" x14ac:dyDescent="0.25">
      <c r="A27" s="57" t="s">
        <v>1283</v>
      </c>
      <c r="B27" s="17" t="s">
        <v>1284</v>
      </c>
      <c r="C27" s="17" t="s">
        <v>1285</v>
      </c>
      <c r="D27" s="6">
        <v>2836</v>
      </c>
      <c r="E27" s="7">
        <v>85.26</v>
      </c>
      <c r="F27" s="8">
        <v>7.6E-3</v>
      </c>
      <c r="G27" s="58"/>
    </row>
    <row r="28" spans="1:7" x14ac:dyDescent="0.25">
      <c r="A28" s="57" t="s">
        <v>2057</v>
      </c>
      <c r="B28" s="17" t="s">
        <v>2058</v>
      </c>
      <c r="C28" s="17" t="s">
        <v>1177</v>
      </c>
      <c r="D28" s="6">
        <v>366371</v>
      </c>
      <c r="E28" s="7">
        <v>85</v>
      </c>
      <c r="F28" s="8">
        <v>7.6E-3</v>
      </c>
      <c r="G28" s="58"/>
    </row>
    <row r="29" spans="1:7" x14ac:dyDescent="0.25">
      <c r="A29" s="57" t="s">
        <v>1331</v>
      </c>
      <c r="B29" s="17" t="s">
        <v>1332</v>
      </c>
      <c r="C29" s="17" t="s">
        <v>1305</v>
      </c>
      <c r="D29" s="6">
        <v>4414</v>
      </c>
      <c r="E29" s="7">
        <v>84.81</v>
      </c>
      <c r="F29" s="8">
        <v>7.4999999999999997E-3</v>
      </c>
      <c r="G29" s="58"/>
    </row>
    <row r="30" spans="1:7" x14ac:dyDescent="0.25">
      <c r="A30" s="57" t="s">
        <v>2059</v>
      </c>
      <c r="B30" s="17" t="s">
        <v>2060</v>
      </c>
      <c r="C30" s="17" t="s">
        <v>1254</v>
      </c>
      <c r="D30" s="6">
        <v>2221</v>
      </c>
      <c r="E30" s="7">
        <v>82.99</v>
      </c>
      <c r="F30" s="8">
        <v>7.4000000000000003E-3</v>
      </c>
      <c r="G30" s="58"/>
    </row>
    <row r="31" spans="1:7" x14ac:dyDescent="0.25">
      <c r="A31" s="57" t="s">
        <v>1482</v>
      </c>
      <c r="B31" s="17" t="s">
        <v>1483</v>
      </c>
      <c r="C31" s="17" t="s">
        <v>1257</v>
      </c>
      <c r="D31" s="6">
        <v>5042</v>
      </c>
      <c r="E31" s="7">
        <v>81.52</v>
      </c>
      <c r="F31" s="8">
        <v>7.1999999999999998E-3</v>
      </c>
      <c r="G31" s="58"/>
    </row>
    <row r="32" spans="1:7" x14ac:dyDescent="0.25">
      <c r="A32" s="57" t="s">
        <v>1495</v>
      </c>
      <c r="B32" s="17" t="s">
        <v>1496</v>
      </c>
      <c r="C32" s="17" t="s">
        <v>1257</v>
      </c>
      <c r="D32" s="6">
        <v>4977</v>
      </c>
      <c r="E32" s="7">
        <v>80.650000000000006</v>
      </c>
      <c r="F32" s="8">
        <v>7.1999999999999998E-3</v>
      </c>
      <c r="G32" s="58"/>
    </row>
    <row r="33" spans="1:7" x14ac:dyDescent="0.25">
      <c r="A33" s="57" t="s">
        <v>1394</v>
      </c>
      <c r="B33" s="17" t="s">
        <v>1395</v>
      </c>
      <c r="C33" s="17" t="s">
        <v>1305</v>
      </c>
      <c r="D33" s="6">
        <v>8119</v>
      </c>
      <c r="E33" s="7">
        <v>80.61</v>
      </c>
      <c r="F33" s="8">
        <v>7.1999999999999998E-3</v>
      </c>
      <c r="G33" s="58"/>
    </row>
    <row r="34" spans="1:7" x14ac:dyDescent="0.25">
      <c r="A34" s="57" t="s">
        <v>1807</v>
      </c>
      <c r="B34" s="17" t="s">
        <v>1808</v>
      </c>
      <c r="C34" s="17" t="s">
        <v>1293</v>
      </c>
      <c r="D34" s="6">
        <v>2095</v>
      </c>
      <c r="E34" s="7">
        <v>78.650000000000006</v>
      </c>
      <c r="F34" s="8">
        <v>7.0000000000000001E-3</v>
      </c>
      <c r="G34" s="58"/>
    </row>
    <row r="35" spans="1:7" x14ac:dyDescent="0.25">
      <c r="A35" s="57" t="s">
        <v>1760</v>
      </c>
      <c r="B35" s="17" t="s">
        <v>1761</v>
      </c>
      <c r="C35" s="17" t="s">
        <v>1305</v>
      </c>
      <c r="D35" s="6">
        <v>609</v>
      </c>
      <c r="E35" s="7">
        <v>76.739999999999995</v>
      </c>
      <c r="F35" s="8">
        <v>6.7999999999999996E-3</v>
      </c>
      <c r="G35" s="58"/>
    </row>
    <row r="36" spans="1:7" x14ac:dyDescent="0.25">
      <c r="A36" s="57" t="s">
        <v>1514</v>
      </c>
      <c r="B36" s="17" t="s">
        <v>1515</v>
      </c>
      <c r="C36" s="17" t="s">
        <v>1225</v>
      </c>
      <c r="D36" s="6">
        <v>4878</v>
      </c>
      <c r="E36" s="7">
        <v>75.290000000000006</v>
      </c>
      <c r="F36" s="8">
        <v>6.7000000000000002E-3</v>
      </c>
      <c r="G36" s="58"/>
    </row>
    <row r="37" spans="1:7" x14ac:dyDescent="0.25">
      <c r="A37" s="57" t="s">
        <v>1190</v>
      </c>
      <c r="B37" s="17" t="s">
        <v>1191</v>
      </c>
      <c r="C37" s="17" t="s">
        <v>1192</v>
      </c>
      <c r="D37" s="6">
        <v>21901</v>
      </c>
      <c r="E37" s="7">
        <v>73.540000000000006</v>
      </c>
      <c r="F37" s="8">
        <v>6.4999999999999997E-3</v>
      </c>
      <c r="G37" s="58"/>
    </row>
    <row r="38" spans="1:7" x14ac:dyDescent="0.25">
      <c r="A38" s="57" t="s">
        <v>1424</v>
      </c>
      <c r="B38" s="17" t="s">
        <v>1425</v>
      </c>
      <c r="C38" s="17" t="s">
        <v>1299</v>
      </c>
      <c r="D38" s="6">
        <v>1923</v>
      </c>
      <c r="E38" s="7">
        <v>73.11</v>
      </c>
      <c r="F38" s="8">
        <v>6.4999999999999997E-3</v>
      </c>
      <c r="G38" s="58"/>
    </row>
    <row r="39" spans="1:7" x14ac:dyDescent="0.25">
      <c r="A39" s="57" t="s">
        <v>2061</v>
      </c>
      <c r="B39" s="17" t="s">
        <v>2062</v>
      </c>
      <c r="C39" s="17" t="s">
        <v>1248</v>
      </c>
      <c r="D39" s="6">
        <v>13393</v>
      </c>
      <c r="E39" s="7">
        <v>72.44</v>
      </c>
      <c r="F39" s="8">
        <v>6.4000000000000003E-3</v>
      </c>
      <c r="G39" s="58"/>
    </row>
    <row r="40" spans="1:7" x14ac:dyDescent="0.25">
      <c r="A40" s="57" t="s">
        <v>1918</v>
      </c>
      <c r="B40" s="17" t="s">
        <v>1919</v>
      </c>
      <c r="C40" s="17" t="s">
        <v>1293</v>
      </c>
      <c r="D40" s="6">
        <v>2827</v>
      </c>
      <c r="E40" s="7">
        <v>71.12</v>
      </c>
      <c r="F40" s="8">
        <v>6.3E-3</v>
      </c>
      <c r="G40" s="58"/>
    </row>
    <row r="41" spans="1:7" x14ac:dyDescent="0.25">
      <c r="A41" s="57" t="s">
        <v>1790</v>
      </c>
      <c r="B41" s="17" t="s">
        <v>1791</v>
      </c>
      <c r="C41" s="17" t="s">
        <v>1792</v>
      </c>
      <c r="D41" s="6">
        <v>6312</v>
      </c>
      <c r="E41" s="7">
        <v>70.959999999999994</v>
      </c>
      <c r="F41" s="8">
        <v>6.3E-3</v>
      </c>
      <c r="G41" s="58"/>
    </row>
    <row r="42" spans="1:7" x14ac:dyDescent="0.25">
      <c r="A42" s="57" t="s">
        <v>1223</v>
      </c>
      <c r="B42" s="17" t="s">
        <v>1224</v>
      </c>
      <c r="C42" s="17" t="s">
        <v>1225</v>
      </c>
      <c r="D42" s="6">
        <v>1278</v>
      </c>
      <c r="E42" s="7">
        <v>70.319999999999993</v>
      </c>
      <c r="F42" s="8">
        <v>6.1999999999999998E-3</v>
      </c>
      <c r="G42" s="58"/>
    </row>
    <row r="43" spans="1:7" x14ac:dyDescent="0.25">
      <c r="A43" s="57" t="s">
        <v>1215</v>
      </c>
      <c r="B43" s="17" t="s">
        <v>1216</v>
      </c>
      <c r="C43" s="17" t="s">
        <v>1177</v>
      </c>
      <c r="D43" s="6">
        <v>46793</v>
      </c>
      <c r="E43" s="7">
        <v>70.28</v>
      </c>
      <c r="F43" s="8">
        <v>6.1999999999999998E-3</v>
      </c>
      <c r="G43" s="58"/>
    </row>
    <row r="44" spans="1:7" x14ac:dyDescent="0.25">
      <c r="A44" s="57" t="s">
        <v>1246</v>
      </c>
      <c r="B44" s="17" t="s">
        <v>1247</v>
      </c>
      <c r="C44" s="17" t="s">
        <v>1248</v>
      </c>
      <c r="D44" s="6">
        <v>26900</v>
      </c>
      <c r="E44" s="7">
        <v>66.52</v>
      </c>
      <c r="F44" s="8">
        <v>5.8999999999999999E-3</v>
      </c>
      <c r="G44" s="58"/>
    </row>
    <row r="45" spans="1:7" x14ac:dyDescent="0.25">
      <c r="A45" s="57" t="s">
        <v>1538</v>
      </c>
      <c r="B45" s="17" t="s">
        <v>1539</v>
      </c>
      <c r="C45" s="17" t="s">
        <v>1363</v>
      </c>
      <c r="D45" s="6">
        <v>1679</v>
      </c>
      <c r="E45" s="7">
        <v>64.94</v>
      </c>
      <c r="F45" s="8">
        <v>5.7999999999999996E-3</v>
      </c>
      <c r="G45" s="58"/>
    </row>
    <row r="46" spans="1:7" x14ac:dyDescent="0.25">
      <c r="A46" s="57" t="s">
        <v>1267</v>
      </c>
      <c r="B46" s="17" t="s">
        <v>1268</v>
      </c>
      <c r="C46" s="17" t="s">
        <v>1257</v>
      </c>
      <c r="D46" s="6">
        <v>5872</v>
      </c>
      <c r="E46" s="7">
        <v>63.93</v>
      </c>
      <c r="F46" s="8">
        <v>5.7000000000000002E-3</v>
      </c>
      <c r="G46" s="58"/>
    </row>
    <row r="47" spans="1:7" x14ac:dyDescent="0.25">
      <c r="A47" s="57" t="s">
        <v>2063</v>
      </c>
      <c r="B47" s="17" t="s">
        <v>2064</v>
      </c>
      <c r="C47" s="17" t="s">
        <v>1393</v>
      </c>
      <c r="D47" s="6">
        <v>5606</v>
      </c>
      <c r="E47" s="7">
        <v>63.68</v>
      </c>
      <c r="F47" s="8">
        <v>5.7000000000000002E-3</v>
      </c>
      <c r="G47" s="58"/>
    </row>
    <row r="48" spans="1:7" x14ac:dyDescent="0.25">
      <c r="A48" s="57" t="s">
        <v>1234</v>
      </c>
      <c r="B48" s="17" t="s">
        <v>1235</v>
      </c>
      <c r="C48" s="17" t="s">
        <v>1180</v>
      </c>
      <c r="D48" s="6">
        <v>13328</v>
      </c>
      <c r="E48" s="7">
        <v>63.39</v>
      </c>
      <c r="F48" s="8">
        <v>5.5999999999999999E-3</v>
      </c>
      <c r="G48" s="58"/>
    </row>
    <row r="49" spans="1:7" x14ac:dyDescent="0.25">
      <c r="A49" s="57" t="s">
        <v>1512</v>
      </c>
      <c r="B49" s="17" t="s">
        <v>1513</v>
      </c>
      <c r="C49" s="17" t="s">
        <v>1177</v>
      </c>
      <c r="D49" s="6">
        <v>82663</v>
      </c>
      <c r="E49" s="7">
        <v>62.33</v>
      </c>
      <c r="F49" s="8">
        <v>5.4999999999999997E-3</v>
      </c>
      <c r="G49" s="58"/>
    </row>
    <row r="50" spans="1:7" x14ac:dyDescent="0.25">
      <c r="A50" s="57" t="s">
        <v>1928</v>
      </c>
      <c r="B50" s="17" t="s">
        <v>1929</v>
      </c>
      <c r="C50" s="17" t="s">
        <v>1177</v>
      </c>
      <c r="D50" s="6">
        <v>39846</v>
      </c>
      <c r="E50" s="7">
        <v>61.16</v>
      </c>
      <c r="F50" s="8">
        <v>5.4000000000000003E-3</v>
      </c>
      <c r="G50" s="58"/>
    </row>
    <row r="51" spans="1:7" x14ac:dyDescent="0.25">
      <c r="A51" s="57" t="s">
        <v>1935</v>
      </c>
      <c r="B51" s="17" t="s">
        <v>1936</v>
      </c>
      <c r="C51" s="17" t="s">
        <v>1254</v>
      </c>
      <c r="D51" s="6">
        <v>8571</v>
      </c>
      <c r="E51" s="7">
        <v>60.51</v>
      </c>
      <c r="F51" s="8">
        <v>5.4000000000000003E-3</v>
      </c>
      <c r="G51" s="58"/>
    </row>
    <row r="52" spans="1:7" x14ac:dyDescent="0.25">
      <c r="A52" s="57" t="s">
        <v>1532</v>
      </c>
      <c r="B52" s="17" t="s">
        <v>1533</v>
      </c>
      <c r="C52" s="17" t="s">
        <v>1254</v>
      </c>
      <c r="D52" s="6">
        <v>5347</v>
      </c>
      <c r="E52" s="7">
        <v>60.4</v>
      </c>
      <c r="F52" s="8">
        <v>5.4000000000000003E-3</v>
      </c>
      <c r="G52" s="58"/>
    </row>
    <row r="53" spans="1:7" x14ac:dyDescent="0.25">
      <c r="A53" s="57" t="s">
        <v>1211</v>
      </c>
      <c r="B53" s="17" t="s">
        <v>1212</v>
      </c>
      <c r="C53" s="17" t="s">
        <v>1205</v>
      </c>
      <c r="D53" s="6">
        <v>37977</v>
      </c>
      <c r="E53" s="7">
        <v>59.19</v>
      </c>
      <c r="F53" s="8">
        <v>5.3E-3</v>
      </c>
      <c r="G53" s="58"/>
    </row>
    <row r="54" spans="1:7" x14ac:dyDescent="0.25">
      <c r="A54" s="57" t="s">
        <v>1518</v>
      </c>
      <c r="B54" s="17" t="s">
        <v>1519</v>
      </c>
      <c r="C54" s="17" t="s">
        <v>1299</v>
      </c>
      <c r="D54" s="6">
        <v>2078</v>
      </c>
      <c r="E54" s="7">
        <v>59.16</v>
      </c>
      <c r="F54" s="8">
        <v>5.3E-3</v>
      </c>
      <c r="G54" s="58"/>
    </row>
    <row r="55" spans="1:7" x14ac:dyDescent="0.25">
      <c r="A55" s="57" t="s">
        <v>1297</v>
      </c>
      <c r="B55" s="17" t="s">
        <v>1298</v>
      </c>
      <c r="C55" s="17" t="s">
        <v>1299</v>
      </c>
      <c r="D55" s="6">
        <v>787</v>
      </c>
      <c r="E55" s="7">
        <v>58.86</v>
      </c>
      <c r="F55" s="8">
        <v>5.1999999999999998E-3</v>
      </c>
      <c r="G55" s="58"/>
    </row>
    <row r="56" spans="1:7" x14ac:dyDescent="0.25">
      <c r="A56" s="57" t="s">
        <v>1784</v>
      </c>
      <c r="B56" s="17" t="s">
        <v>1785</v>
      </c>
      <c r="C56" s="17" t="s">
        <v>1199</v>
      </c>
      <c r="D56" s="6">
        <v>1415</v>
      </c>
      <c r="E56" s="7">
        <v>58.56</v>
      </c>
      <c r="F56" s="8">
        <v>5.1999999999999998E-3</v>
      </c>
      <c r="G56" s="58"/>
    </row>
    <row r="57" spans="1:7" x14ac:dyDescent="0.25">
      <c r="A57" s="57" t="s">
        <v>2065</v>
      </c>
      <c r="B57" s="17" t="s">
        <v>2066</v>
      </c>
      <c r="C57" s="17" t="s">
        <v>1192</v>
      </c>
      <c r="D57" s="6">
        <v>65017</v>
      </c>
      <c r="E57" s="7">
        <v>58.32</v>
      </c>
      <c r="F57" s="8">
        <v>5.1999999999999998E-3</v>
      </c>
      <c r="G57" s="58"/>
    </row>
    <row r="58" spans="1:7" x14ac:dyDescent="0.25">
      <c r="A58" s="57" t="s">
        <v>1404</v>
      </c>
      <c r="B58" s="17" t="s">
        <v>1405</v>
      </c>
      <c r="C58" s="17" t="s">
        <v>1192</v>
      </c>
      <c r="D58" s="6">
        <v>21006</v>
      </c>
      <c r="E58" s="7">
        <v>58.17</v>
      </c>
      <c r="F58" s="8">
        <v>5.1999999999999998E-3</v>
      </c>
      <c r="G58" s="58"/>
    </row>
    <row r="59" spans="1:7" x14ac:dyDescent="0.25">
      <c r="A59" s="57" t="s">
        <v>1862</v>
      </c>
      <c r="B59" s="17" t="s">
        <v>1863</v>
      </c>
      <c r="C59" s="17" t="s">
        <v>1254</v>
      </c>
      <c r="D59" s="6">
        <v>43</v>
      </c>
      <c r="E59" s="7">
        <v>57.36</v>
      </c>
      <c r="F59" s="8">
        <v>5.1000000000000004E-3</v>
      </c>
      <c r="G59" s="58"/>
    </row>
    <row r="60" spans="1:7" x14ac:dyDescent="0.25">
      <c r="A60" s="57" t="s">
        <v>2067</v>
      </c>
      <c r="B60" s="17" t="s">
        <v>2068</v>
      </c>
      <c r="C60" s="17" t="s">
        <v>1285</v>
      </c>
      <c r="D60" s="6">
        <v>1353</v>
      </c>
      <c r="E60" s="7">
        <v>57.26</v>
      </c>
      <c r="F60" s="8">
        <v>5.1000000000000004E-3</v>
      </c>
      <c r="G60" s="58"/>
    </row>
    <row r="61" spans="1:7" x14ac:dyDescent="0.25">
      <c r="A61" s="57" t="s">
        <v>1420</v>
      </c>
      <c r="B61" s="17" t="s">
        <v>1421</v>
      </c>
      <c r="C61" s="17" t="s">
        <v>1177</v>
      </c>
      <c r="D61" s="6">
        <v>10059</v>
      </c>
      <c r="E61" s="7">
        <v>56.83</v>
      </c>
      <c r="F61" s="8">
        <v>5.0000000000000001E-3</v>
      </c>
      <c r="G61" s="58"/>
    </row>
    <row r="62" spans="1:7" x14ac:dyDescent="0.25">
      <c r="A62" s="57" t="s">
        <v>1776</v>
      </c>
      <c r="B62" s="17" t="s">
        <v>1777</v>
      </c>
      <c r="C62" s="17" t="s">
        <v>1225</v>
      </c>
      <c r="D62" s="6">
        <v>728</v>
      </c>
      <c r="E62" s="7">
        <v>56.68</v>
      </c>
      <c r="F62" s="8">
        <v>5.0000000000000001E-3</v>
      </c>
      <c r="G62" s="58"/>
    </row>
    <row r="63" spans="1:7" x14ac:dyDescent="0.25">
      <c r="A63" s="57" t="s">
        <v>1864</v>
      </c>
      <c r="B63" s="17" t="s">
        <v>1865</v>
      </c>
      <c r="C63" s="17" t="s">
        <v>1285</v>
      </c>
      <c r="D63" s="6">
        <v>3708</v>
      </c>
      <c r="E63" s="7">
        <v>55.47</v>
      </c>
      <c r="F63" s="8">
        <v>4.8999999999999998E-3</v>
      </c>
      <c r="G63" s="58"/>
    </row>
    <row r="64" spans="1:7" x14ac:dyDescent="0.25">
      <c r="A64" s="57" t="s">
        <v>1520</v>
      </c>
      <c r="B64" s="17" t="s">
        <v>1521</v>
      </c>
      <c r="C64" s="17" t="s">
        <v>1393</v>
      </c>
      <c r="D64" s="6">
        <v>2380</v>
      </c>
      <c r="E64" s="7">
        <v>54.74</v>
      </c>
      <c r="F64" s="8">
        <v>4.8999999999999998E-3</v>
      </c>
      <c r="G64" s="58"/>
    </row>
    <row r="65" spans="1:7" x14ac:dyDescent="0.25">
      <c r="A65" s="57" t="s">
        <v>1786</v>
      </c>
      <c r="B65" s="17" t="s">
        <v>1787</v>
      </c>
      <c r="C65" s="17" t="s">
        <v>1393</v>
      </c>
      <c r="D65" s="6">
        <v>1940</v>
      </c>
      <c r="E65" s="7">
        <v>53.99</v>
      </c>
      <c r="F65" s="8">
        <v>4.7999999999999996E-3</v>
      </c>
      <c r="G65" s="58"/>
    </row>
    <row r="66" spans="1:7" x14ac:dyDescent="0.25">
      <c r="A66" s="57" t="s">
        <v>1912</v>
      </c>
      <c r="B66" s="17" t="s">
        <v>1913</v>
      </c>
      <c r="C66" s="17" t="s">
        <v>1199</v>
      </c>
      <c r="D66" s="6">
        <v>14935</v>
      </c>
      <c r="E66" s="7">
        <v>52.83</v>
      </c>
      <c r="F66" s="8">
        <v>4.7000000000000002E-3</v>
      </c>
      <c r="G66" s="58"/>
    </row>
    <row r="67" spans="1:7" x14ac:dyDescent="0.25">
      <c r="A67" s="57" t="s">
        <v>1312</v>
      </c>
      <c r="B67" s="17" t="s">
        <v>1313</v>
      </c>
      <c r="C67" s="17" t="s">
        <v>1299</v>
      </c>
      <c r="D67" s="6">
        <v>4767</v>
      </c>
      <c r="E67" s="7">
        <v>52.61</v>
      </c>
      <c r="F67" s="8">
        <v>4.7000000000000002E-3</v>
      </c>
      <c r="G67" s="58"/>
    </row>
    <row r="68" spans="1:7" x14ac:dyDescent="0.25">
      <c r="A68" s="57" t="s">
        <v>1308</v>
      </c>
      <c r="B68" s="17" t="s">
        <v>1309</v>
      </c>
      <c r="C68" s="17" t="s">
        <v>1280</v>
      </c>
      <c r="D68" s="6">
        <v>532</v>
      </c>
      <c r="E68" s="7">
        <v>51.87</v>
      </c>
      <c r="F68" s="8">
        <v>4.5999999999999999E-3</v>
      </c>
      <c r="G68" s="58"/>
    </row>
    <row r="69" spans="1:7" x14ac:dyDescent="0.25">
      <c r="A69" s="57" t="s">
        <v>1306</v>
      </c>
      <c r="B69" s="17" t="s">
        <v>1307</v>
      </c>
      <c r="C69" s="17" t="s">
        <v>1257</v>
      </c>
      <c r="D69" s="6">
        <v>1048</v>
      </c>
      <c r="E69" s="7">
        <v>51.79</v>
      </c>
      <c r="F69" s="8">
        <v>4.5999999999999999E-3</v>
      </c>
      <c r="G69" s="58"/>
    </row>
    <row r="70" spans="1:7" x14ac:dyDescent="0.25">
      <c r="A70" s="57" t="s">
        <v>1343</v>
      </c>
      <c r="B70" s="17" t="s">
        <v>1344</v>
      </c>
      <c r="C70" s="17" t="s">
        <v>1345</v>
      </c>
      <c r="D70" s="6">
        <v>30041</v>
      </c>
      <c r="E70" s="7">
        <v>51.45</v>
      </c>
      <c r="F70" s="8">
        <v>4.5999999999999999E-3</v>
      </c>
      <c r="G70" s="58"/>
    </row>
    <row r="71" spans="1:7" x14ac:dyDescent="0.25">
      <c r="A71" s="57" t="s">
        <v>1444</v>
      </c>
      <c r="B71" s="17" t="s">
        <v>1445</v>
      </c>
      <c r="C71" s="17" t="s">
        <v>1285</v>
      </c>
      <c r="D71" s="6">
        <v>2580</v>
      </c>
      <c r="E71" s="7">
        <v>51.37</v>
      </c>
      <c r="F71" s="8">
        <v>4.5999999999999999E-3</v>
      </c>
      <c r="G71" s="58"/>
    </row>
    <row r="72" spans="1:7" x14ac:dyDescent="0.25">
      <c r="A72" s="57" t="s">
        <v>1410</v>
      </c>
      <c r="B72" s="17" t="s">
        <v>1411</v>
      </c>
      <c r="C72" s="17" t="s">
        <v>1245</v>
      </c>
      <c r="D72" s="6">
        <v>5116</v>
      </c>
      <c r="E72" s="7">
        <v>51.27</v>
      </c>
      <c r="F72" s="8">
        <v>4.5999999999999999E-3</v>
      </c>
      <c r="G72" s="58"/>
    </row>
    <row r="73" spans="1:7" x14ac:dyDescent="0.25">
      <c r="A73" s="57" t="s">
        <v>1364</v>
      </c>
      <c r="B73" s="17" t="s">
        <v>1365</v>
      </c>
      <c r="C73" s="17" t="s">
        <v>1360</v>
      </c>
      <c r="D73" s="6">
        <v>5725</v>
      </c>
      <c r="E73" s="7">
        <v>50.5</v>
      </c>
      <c r="F73" s="8">
        <v>4.4999999999999997E-3</v>
      </c>
      <c r="G73" s="58"/>
    </row>
    <row r="74" spans="1:7" x14ac:dyDescent="0.25">
      <c r="A74" s="57" t="s">
        <v>1855</v>
      </c>
      <c r="B74" s="17" t="s">
        <v>1856</v>
      </c>
      <c r="C74" s="17" t="s">
        <v>1225</v>
      </c>
      <c r="D74" s="6">
        <v>3377</v>
      </c>
      <c r="E74" s="7">
        <v>50.2</v>
      </c>
      <c r="F74" s="8">
        <v>4.4999999999999997E-3</v>
      </c>
      <c r="G74" s="58"/>
    </row>
    <row r="75" spans="1:7" x14ac:dyDescent="0.25">
      <c r="A75" s="57" t="s">
        <v>1373</v>
      </c>
      <c r="B75" s="17" t="s">
        <v>1374</v>
      </c>
      <c r="C75" s="17" t="s">
        <v>1285</v>
      </c>
      <c r="D75" s="6">
        <v>972</v>
      </c>
      <c r="E75" s="7">
        <v>49.23</v>
      </c>
      <c r="F75" s="8">
        <v>4.4000000000000003E-3</v>
      </c>
      <c r="G75" s="58"/>
    </row>
    <row r="76" spans="1:7" x14ac:dyDescent="0.25">
      <c r="A76" s="57" t="s">
        <v>1354</v>
      </c>
      <c r="B76" s="17" t="s">
        <v>1355</v>
      </c>
      <c r="C76" s="17" t="s">
        <v>1210</v>
      </c>
      <c r="D76" s="6">
        <v>2440</v>
      </c>
      <c r="E76" s="7">
        <v>49.05</v>
      </c>
      <c r="F76" s="8">
        <v>4.4000000000000003E-3</v>
      </c>
      <c r="G76" s="58"/>
    </row>
    <row r="77" spans="1:7" x14ac:dyDescent="0.25">
      <c r="A77" s="57" t="s">
        <v>2069</v>
      </c>
      <c r="B77" s="17" t="s">
        <v>2070</v>
      </c>
      <c r="C77" s="17" t="s">
        <v>1205</v>
      </c>
      <c r="D77" s="6">
        <v>7049</v>
      </c>
      <c r="E77" s="7">
        <v>48.95</v>
      </c>
      <c r="F77" s="8">
        <v>4.3E-3</v>
      </c>
      <c r="G77" s="58"/>
    </row>
    <row r="78" spans="1:7" x14ac:dyDescent="0.25">
      <c r="A78" s="57" t="s">
        <v>1764</v>
      </c>
      <c r="B78" s="17" t="s">
        <v>1765</v>
      </c>
      <c r="C78" s="17" t="s">
        <v>1302</v>
      </c>
      <c r="D78" s="6">
        <v>26832</v>
      </c>
      <c r="E78" s="7">
        <v>48.86</v>
      </c>
      <c r="F78" s="8">
        <v>4.3E-3</v>
      </c>
      <c r="G78" s="58"/>
    </row>
    <row r="79" spans="1:7" x14ac:dyDescent="0.25">
      <c r="A79" s="57" t="s">
        <v>1187</v>
      </c>
      <c r="B79" s="17" t="s">
        <v>1188</v>
      </c>
      <c r="C79" s="17" t="s">
        <v>1189</v>
      </c>
      <c r="D79" s="6">
        <v>17976</v>
      </c>
      <c r="E79" s="7">
        <v>48.18</v>
      </c>
      <c r="F79" s="8">
        <v>4.3E-3</v>
      </c>
      <c r="G79" s="58"/>
    </row>
    <row r="80" spans="1:7" x14ac:dyDescent="0.25">
      <c r="A80" s="57" t="s">
        <v>1398</v>
      </c>
      <c r="B80" s="17" t="s">
        <v>1399</v>
      </c>
      <c r="C80" s="17" t="s">
        <v>1400</v>
      </c>
      <c r="D80" s="6">
        <v>23863</v>
      </c>
      <c r="E80" s="7">
        <v>48.14</v>
      </c>
      <c r="F80" s="8">
        <v>4.3E-3</v>
      </c>
      <c r="G80" s="58"/>
    </row>
    <row r="81" spans="1:7" x14ac:dyDescent="0.25">
      <c r="A81" s="57" t="s">
        <v>1361</v>
      </c>
      <c r="B81" s="17" t="s">
        <v>1362</v>
      </c>
      <c r="C81" s="17" t="s">
        <v>1363</v>
      </c>
      <c r="D81" s="6">
        <v>10500</v>
      </c>
      <c r="E81" s="7">
        <v>47.88</v>
      </c>
      <c r="F81" s="8">
        <v>4.3E-3</v>
      </c>
      <c r="G81" s="58"/>
    </row>
    <row r="82" spans="1:7" x14ac:dyDescent="0.25">
      <c r="A82" s="57" t="s">
        <v>1868</v>
      </c>
      <c r="B82" s="17" t="s">
        <v>1869</v>
      </c>
      <c r="C82" s="17" t="s">
        <v>1305</v>
      </c>
      <c r="D82" s="6">
        <v>522</v>
      </c>
      <c r="E82" s="7">
        <v>47.75</v>
      </c>
      <c r="F82" s="8">
        <v>4.1999999999999997E-3</v>
      </c>
      <c r="G82" s="58"/>
    </row>
    <row r="83" spans="1:7" x14ac:dyDescent="0.25">
      <c r="A83" s="57" t="s">
        <v>2025</v>
      </c>
      <c r="B83" s="17" t="s">
        <v>2026</v>
      </c>
      <c r="C83" s="17" t="s">
        <v>1192</v>
      </c>
      <c r="D83" s="6">
        <v>3512</v>
      </c>
      <c r="E83" s="7">
        <v>47.69</v>
      </c>
      <c r="F83" s="8">
        <v>4.1999999999999997E-3</v>
      </c>
      <c r="G83" s="58"/>
    </row>
    <row r="84" spans="1:7" x14ac:dyDescent="0.25">
      <c r="A84" s="57" t="s">
        <v>1195</v>
      </c>
      <c r="B84" s="17" t="s">
        <v>1196</v>
      </c>
      <c r="C84" s="17" t="s">
        <v>1177</v>
      </c>
      <c r="D84" s="6">
        <v>3049</v>
      </c>
      <c r="E84" s="7">
        <v>47.35</v>
      </c>
      <c r="F84" s="8">
        <v>4.1999999999999997E-3</v>
      </c>
      <c r="G84" s="58"/>
    </row>
    <row r="85" spans="1:7" x14ac:dyDescent="0.25">
      <c r="A85" s="57" t="s">
        <v>1881</v>
      </c>
      <c r="B85" s="17" t="s">
        <v>1882</v>
      </c>
      <c r="C85" s="17" t="s">
        <v>1192</v>
      </c>
      <c r="D85" s="6">
        <v>8928</v>
      </c>
      <c r="E85" s="7">
        <v>47.22</v>
      </c>
      <c r="F85" s="8">
        <v>4.1999999999999997E-3</v>
      </c>
      <c r="G85" s="58"/>
    </row>
    <row r="86" spans="1:7" x14ac:dyDescent="0.25">
      <c r="A86" s="57" t="s">
        <v>2071</v>
      </c>
      <c r="B86" s="17" t="s">
        <v>2072</v>
      </c>
      <c r="C86" s="17" t="s">
        <v>1302</v>
      </c>
      <c r="D86" s="6">
        <v>28614</v>
      </c>
      <c r="E86" s="7">
        <v>46.34</v>
      </c>
      <c r="F86" s="8">
        <v>4.1000000000000003E-3</v>
      </c>
      <c r="G86" s="58"/>
    </row>
    <row r="87" spans="1:7" x14ac:dyDescent="0.25">
      <c r="A87" s="57" t="s">
        <v>1937</v>
      </c>
      <c r="B87" s="17" t="s">
        <v>1938</v>
      </c>
      <c r="C87" s="17" t="s">
        <v>1296</v>
      </c>
      <c r="D87" s="6">
        <v>10876</v>
      </c>
      <c r="E87" s="7">
        <v>45.7</v>
      </c>
      <c r="F87" s="8">
        <v>4.1000000000000003E-3</v>
      </c>
      <c r="G87" s="58"/>
    </row>
    <row r="88" spans="1:7" x14ac:dyDescent="0.25">
      <c r="A88" s="57" t="s">
        <v>1184</v>
      </c>
      <c r="B88" s="17" t="s">
        <v>1185</v>
      </c>
      <c r="C88" s="17" t="s">
        <v>1186</v>
      </c>
      <c r="D88" s="6">
        <v>10510</v>
      </c>
      <c r="E88" s="7">
        <v>45.62</v>
      </c>
      <c r="F88" s="8">
        <v>4.1000000000000003E-3</v>
      </c>
      <c r="G88" s="58"/>
    </row>
    <row r="89" spans="1:7" x14ac:dyDescent="0.25">
      <c r="A89" s="57" t="s">
        <v>1327</v>
      </c>
      <c r="B89" s="17" t="s">
        <v>1328</v>
      </c>
      <c r="C89" s="17" t="s">
        <v>1251</v>
      </c>
      <c r="D89" s="6">
        <v>3385</v>
      </c>
      <c r="E89" s="7">
        <v>45.42</v>
      </c>
      <c r="F89" s="8">
        <v>4.0000000000000001E-3</v>
      </c>
      <c r="G89" s="58"/>
    </row>
    <row r="90" spans="1:7" x14ac:dyDescent="0.25">
      <c r="A90" s="57" t="s">
        <v>1926</v>
      </c>
      <c r="B90" s="17" t="s">
        <v>1927</v>
      </c>
      <c r="C90" s="17" t="s">
        <v>1189</v>
      </c>
      <c r="D90" s="6">
        <v>7472</v>
      </c>
      <c r="E90" s="7">
        <v>44.85</v>
      </c>
      <c r="F90" s="8">
        <v>4.0000000000000001E-3</v>
      </c>
      <c r="G90" s="58"/>
    </row>
    <row r="91" spans="1:7" x14ac:dyDescent="0.25">
      <c r="A91" s="57" t="s">
        <v>2073</v>
      </c>
      <c r="B91" s="17" t="s">
        <v>2074</v>
      </c>
      <c r="C91" s="17" t="s">
        <v>1326</v>
      </c>
      <c r="D91" s="6">
        <v>510</v>
      </c>
      <c r="E91" s="7">
        <v>44.79</v>
      </c>
      <c r="F91" s="8">
        <v>4.0000000000000001E-3</v>
      </c>
      <c r="G91" s="58"/>
    </row>
    <row r="92" spans="1:7" x14ac:dyDescent="0.25">
      <c r="A92" s="57" t="s">
        <v>1546</v>
      </c>
      <c r="B92" s="17" t="s">
        <v>1547</v>
      </c>
      <c r="C92" s="17" t="s">
        <v>1548</v>
      </c>
      <c r="D92" s="6">
        <v>128</v>
      </c>
      <c r="E92" s="7">
        <v>44.1</v>
      </c>
      <c r="F92" s="8">
        <v>3.8999999999999998E-3</v>
      </c>
      <c r="G92" s="58"/>
    </row>
    <row r="93" spans="1:7" x14ac:dyDescent="0.25">
      <c r="A93" s="57" t="s">
        <v>1509</v>
      </c>
      <c r="B93" s="17" t="s">
        <v>1510</v>
      </c>
      <c r="C93" s="17" t="s">
        <v>1511</v>
      </c>
      <c r="D93" s="6">
        <v>1644</v>
      </c>
      <c r="E93" s="7">
        <v>43.11</v>
      </c>
      <c r="F93" s="8">
        <v>3.8E-3</v>
      </c>
      <c r="G93" s="58"/>
    </row>
    <row r="94" spans="1:7" x14ac:dyDescent="0.25">
      <c r="A94" s="57" t="s">
        <v>1356</v>
      </c>
      <c r="B94" s="17" t="s">
        <v>1357</v>
      </c>
      <c r="C94" s="17" t="s">
        <v>1225</v>
      </c>
      <c r="D94" s="6">
        <v>489</v>
      </c>
      <c r="E94" s="7">
        <v>42.91</v>
      </c>
      <c r="F94" s="8">
        <v>3.8E-3</v>
      </c>
      <c r="G94" s="58"/>
    </row>
    <row r="95" spans="1:7" x14ac:dyDescent="0.25">
      <c r="A95" s="57" t="s">
        <v>1249</v>
      </c>
      <c r="B95" s="17" t="s">
        <v>1250</v>
      </c>
      <c r="C95" s="17" t="s">
        <v>1251</v>
      </c>
      <c r="D95" s="6">
        <v>51670</v>
      </c>
      <c r="E95" s="7">
        <v>42.16</v>
      </c>
      <c r="F95" s="8">
        <v>3.7000000000000002E-3</v>
      </c>
      <c r="G95" s="58"/>
    </row>
    <row r="96" spans="1:7" x14ac:dyDescent="0.25">
      <c r="A96" s="57" t="s">
        <v>1314</v>
      </c>
      <c r="B96" s="17" t="s">
        <v>1315</v>
      </c>
      <c r="C96" s="17" t="s">
        <v>1225</v>
      </c>
      <c r="D96" s="6">
        <v>1736</v>
      </c>
      <c r="E96" s="7">
        <v>41.46</v>
      </c>
      <c r="F96" s="8">
        <v>3.7000000000000002E-3</v>
      </c>
      <c r="G96" s="58"/>
    </row>
    <row r="97" spans="1:7" x14ac:dyDescent="0.25">
      <c r="A97" s="57" t="s">
        <v>1430</v>
      </c>
      <c r="B97" s="17" t="s">
        <v>1431</v>
      </c>
      <c r="C97" s="17" t="s">
        <v>1273</v>
      </c>
      <c r="D97" s="6">
        <v>15659</v>
      </c>
      <c r="E97" s="7">
        <v>41.21</v>
      </c>
      <c r="F97" s="8">
        <v>3.7000000000000002E-3</v>
      </c>
      <c r="G97" s="58"/>
    </row>
    <row r="98" spans="1:7" x14ac:dyDescent="0.25">
      <c r="A98" s="57" t="s">
        <v>1488</v>
      </c>
      <c r="B98" s="17" t="s">
        <v>1489</v>
      </c>
      <c r="C98" s="17" t="s">
        <v>1199</v>
      </c>
      <c r="D98" s="6">
        <v>2500</v>
      </c>
      <c r="E98" s="7">
        <v>41.1</v>
      </c>
      <c r="F98" s="8">
        <v>3.7000000000000002E-3</v>
      </c>
      <c r="G98" s="58"/>
    </row>
    <row r="99" spans="1:7" x14ac:dyDescent="0.25">
      <c r="A99" s="57" t="s">
        <v>1203</v>
      </c>
      <c r="B99" s="17" t="s">
        <v>1204</v>
      </c>
      <c r="C99" s="17" t="s">
        <v>1205</v>
      </c>
      <c r="D99" s="6">
        <v>30185</v>
      </c>
      <c r="E99" s="7">
        <v>40.520000000000003</v>
      </c>
      <c r="F99" s="8">
        <v>3.5999999999999999E-3</v>
      </c>
      <c r="G99" s="58"/>
    </row>
    <row r="100" spans="1:7" x14ac:dyDescent="0.25">
      <c r="A100" s="57" t="s">
        <v>1883</v>
      </c>
      <c r="B100" s="17" t="s">
        <v>1884</v>
      </c>
      <c r="C100" s="17" t="s">
        <v>1285</v>
      </c>
      <c r="D100" s="6">
        <v>1168</v>
      </c>
      <c r="E100" s="7">
        <v>40.409999999999997</v>
      </c>
      <c r="F100" s="8">
        <v>3.5999999999999999E-3</v>
      </c>
      <c r="G100" s="58"/>
    </row>
    <row r="101" spans="1:7" x14ac:dyDescent="0.25">
      <c r="A101" s="57" t="s">
        <v>1452</v>
      </c>
      <c r="B101" s="17" t="s">
        <v>1453</v>
      </c>
      <c r="C101" s="17" t="s">
        <v>1302</v>
      </c>
      <c r="D101" s="6">
        <v>1016</v>
      </c>
      <c r="E101" s="7">
        <v>40.11</v>
      </c>
      <c r="F101" s="8">
        <v>3.5999999999999999E-3</v>
      </c>
      <c r="G101" s="58"/>
    </row>
    <row r="102" spans="1:7" x14ac:dyDescent="0.25">
      <c r="A102" s="57" t="s">
        <v>1208</v>
      </c>
      <c r="B102" s="17" t="s">
        <v>1209</v>
      </c>
      <c r="C102" s="17" t="s">
        <v>1210</v>
      </c>
      <c r="D102" s="6">
        <v>13504</v>
      </c>
      <c r="E102" s="7">
        <v>39.32</v>
      </c>
      <c r="F102" s="8">
        <v>3.5000000000000001E-3</v>
      </c>
      <c r="G102" s="58"/>
    </row>
    <row r="103" spans="1:7" x14ac:dyDescent="0.25">
      <c r="A103" s="57" t="s">
        <v>2052</v>
      </c>
      <c r="B103" s="17" t="s">
        <v>2053</v>
      </c>
      <c r="C103" s="17" t="s">
        <v>1280</v>
      </c>
      <c r="D103" s="6">
        <v>1700</v>
      </c>
      <c r="E103" s="7">
        <v>38.880000000000003</v>
      </c>
      <c r="F103" s="8">
        <v>3.5000000000000001E-3</v>
      </c>
      <c r="G103" s="58"/>
    </row>
    <row r="104" spans="1:7" x14ac:dyDescent="0.25">
      <c r="A104" s="57" t="s">
        <v>1181</v>
      </c>
      <c r="B104" s="17" t="s">
        <v>1182</v>
      </c>
      <c r="C104" s="17" t="s">
        <v>1183</v>
      </c>
      <c r="D104" s="6">
        <v>1209</v>
      </c>
      <c r="E104" s="7">
        <v>38.65</v>
      </c>
      <c r="F104" s="8">
        <v>3.3999999999999998E-3</v>
      </c>
      <c r="G104" s="58"/>
    </row>
    <row r="105" spans="1:7" x14ac:dyDescent="0.25">
      <c r="A105" s="57" t="s">
        <v>1379</v>
      </c>
      <c r="B105" s="17" t="s">
        <v>1380</v>
      </c>
      <c r="C105" s="17" t="s">
        <v>1199</v>
      </c>
      <c r="D105" s="6">
        <v>6317</v>
      </c>
      <c r="E105" s="7">
        <v>38.590000000000003</v>
      </c>
      <c r="F105" s="8">
        <v>3.3999999999999998E-3</v>
      </c>
      <c r="G105" s="58"/>
    </row>
    <row r="106" spans="1:7" x14ac:dyDescent="0.25">
      <c r="A106" s="57" t="s">
        <v>1389</v>
      </c>
      <c r="B106" s="17" t="s">
        <v>1390</v>
      </c>
      <c r="C106" s="17" t="s">
        <v>1254</v>
      </c>
      <c r="D106" s="6">
        <v>1655</v>
      </c>
      <c r="E106" s="7">
        <v>38.35</v>
      </c>
      <c r="F106" s="8">
        <v>3.3999999999999998E-3</v>
      </c>
      <c r="G106" s="58"/>
    </row>
    <row r="107" spans="1:7" x14ac:dyDescent="0.25">
      <c r="A107" s="57" t="s">
        <v>1778</v>
      </c>
      <c r="B107" s="17" t="s">
        <v>1779</v>
      </c>
      <c r="C107" s="17" t="s">
        <v>1177</v>
      </c>
      <c r="D107" s="6">
        <v>7312</v>
      </c>
      <c r="E107" s="7">
        <v>38.07</v>
      </c>
      <c r="F107" s="8">
        <v>3.3999999999999998E-3</v>
      </c>
      <c r="G107" s="58"/>
    </row>
    <row r="108" spans="1:7" x14ac:dyDescent="0.25">
      <c r="A108" s="57" t="s">
        <v>1436</v>
      </c>
      <c r="B108" s="17" t="s">
        <v>1437</v>
      </c>
      <c r="C108" s="17" t="s">
        <v>1230</v>
      </c>
      <c r="D108" s="6">
        <v>6733</v>
      </c>
      <c r="E108" s="7">
        <v>37.72</v>
      </c>
      <c r="F108" s="8">
        <v>3.3999999999999998E-3</v>
      </c>
      <c r="G108" s="58"/>
    </row>
    <row r="109" spans="1:7" x14ac:dyDescent="0.25">
      <c r="A109" s="57" t="s">
        <v>1335</v>
      </c>
      <c r="B109" s="17" t="s">
        <v>1336</v>
      </c>
      <c r="C109" s="17" t="s">
        <v>1225</v>
      </c>
      <c r="D109" s="6">
        <v>2926</v>
      </c>
      <c r="E109" s="7">
        <v>36.520000000000003</v>
      </c>
      <c r="F109" s="8">
        <v>3.2000000000000002E-3</v>
      </c>
      <c r="G109" s="58"/>
    </row>
    <row r="110" spans="1:7" x14ac:dyDescent="0.25">
      <c r="A110" s="57" t="s">
        <v>1263</v>
      </c>
      <c r="B110" s="17" t="s">
        <v>1264</v>
      </c>
      <c r="C110" s="17" t="s">
        <v>1205</v>
      </c>
      <c r="D110" s="6">
        <v>4396</v>
      </c>
      <c r="E110" s="7">
        <v>36.5</v>
      </c>
      <c r="F110" s="8">
        <v>3.2000000000000002E-3</v>
      </c>
      <c r="G110" s="58"/>
    </row>
    <row r="111" spans="1:7" x14ac:dyDescent="0.25">
      <c r="A111" s="57" t="s">
        <v>2075</v>
      </c>
      <c r="B111" s="17" t="s">
        <v>2076</v>
      </c>
      <c r="C111" s="17" t="s">
        <v>1360</v>
      </c>
      <c r="D111" s="6">
        <v>8153</v>
      </c>
      <c r="E111" s="7">
        <v>36.33</v>
      </c>
      <c r="F111" s="8">
        <v>3.2000000000000002E-3</v>
      </c>
      <c r="G111" s="58"/>
    </row>
    <row r="112" spans="1:7" x14ac:dyDescent="0.25">
      <c r="A112" s="57" t="s">
        <v>1320</v>
      </c>
      <c r="B112" s="17" t="s">
        <v>1321</v>
      </c>
      <c r="C112" s="17" t="s">
        <v>1257</v>
      </c>
      <c r="D112" s="6">
        <v>2419</v>
      </c>
      <c r="E112" s="7">
        <v>36.21</v>
      </c>
      <c r="F112" s="8">
        <v>3.2000000000000002E-3</v>
      </c>
      <c r="G112" s="58"/>
    </row>
    <row r="113" spans="1:7" x14ac:dyDescent="0.25">
      <c r="A113" s="57" t="s">
        <v>1466</v>
      </c>
      <c r="B113" s="17" t="s">
        <v>1467</v>
      </c>
      <c r="C113" s="17" t="s">
        <v>1238</v>
      </c>
      <c r="D113" s="6">
        <v>7991</v>
      </c>
      <c r="E113" s="7">
        <v>35.869999999999997</v>
      </c>
      <c r="F113" s="8">
        <v>3.2000000000000002E-3</v>
      </c>
      <c r="G113" s="58"/>
    </row>
    <row r="114" spans="1:7" x14ac:dyDescent="0.25">
      <c r="A114" s="57" t="s">
        <v>1528</v>
      </c>
      <c r="B114" s="17" t="s">
        <v>1529</v>
      </c>
      <c r="C114" s="17" t="s">
        <v>1393</v>
      </c>
      <c r="D114" s="6">
        <v>2429</v>
      </c>
      <c r="E114" s="7">
        <v>35.85</v>
      </c>
      <c r="F114" s="8">
        <v>3.2000000000000002E-3</v>
      </c>
      <c r="G114" s="58"/>
    </row>
    <row r="115" spans="1:7" x14ac:dyDescent="0.25">
      <c r="A115" s="57" t="s">
        <v>1377</v>
      </c>
      <c r="B115" s="17" t="s">
        <v>1378</v>
      </c>
      <c r="C115" s="17" t="s">
        <v>1280</v>
      </c>
      <c r="D115" s="6">
        <v>871</v>
      </c>
      <c r="E115" s="7">
        <v>35.5</v>
      </c>
      <c r="F115" s="8">
        <v>3.2000000000000002E-3</v>
      </c>
      <c r="G115" s="58"/>
    </row>
    <row r="116" spans="1:7" x14ac:dyDescent="0.25">
      <c r="A116" s="57" t="s">
        <v>2077</v>
      </c>
      <c r="B116" s="17" t="s">
        <v>2078</v>
      </c>
      <c r="C116" s="17" t="s">
        <v>1177</v>
      </c>
      <c r="D116" s="6">
        <v>25665</v>
      </c>
      <c r="E116" s="7">
        <v>35.17</v>
      </c>
      <c r="F116" s="8">
        <v>3.0999999999999999E-3</v>
      </c>
      <c r="G116" s="58"/>
    </row>
    <row r="117" spans="1:7" x14ac:dyDescent="0.25">
      <c r="A117" s="57" t="s">
        <v>1396</v>
      </c>
      <c r="B117" s="17" t="s">
        <v>1397</v>
      </c>
      <c r="C117" s="17" t="s">
        <v>1280</v>
      </c>
      <c r="D117" s="6">
        <v>1411</v>
      </c>
      <c r="E117" s="7">
        <v>35.159999999999997</v>
      </c>
      <c r="F117" s="8">
        <v>3.0999999999999999E-3</v>
      </c>
      <c r="G117" s="58"/>
    </row>
    <row r="118" spans="1:7" x14ac:dyDescent="0.25">
      <c r="A118" s="57" t="s">
        <v>2079</v>
      </c>
      <c r="B118" s="17" t="s">
        <v>2080</v>
      </c>
      <c r="C118" s="17" t="s">
        <v>1326</v>
      </c>
      <c r="D118" s="6">
        <v>3245</v>
      </c>
      <c r="E118" s="7">
        <v>35.08</v>
      </c>
      <c r="F118" s="8">
        <v>3.0999999999999999E-3</v>
      </c>
      <c r="G118" s="58"/>
    </row>
    <row r="119" spans="1:7" x14ac:dyDescent="0.25">
      <c r="A119" s="57" t="s">
        <v>1943</v>
      </c>
      <c r="B119" s="17" t="s">
        <v>1944</v>
      </c>
      <c r="C119" s="17" t="s">
        <v>1257</v>
      </c>
      <c r="D119" s="6">
        <v>2807</v>
      </c>
      <c r="E119" s="7">
        <v>34.729999999999997</v>
      </c>
      <c r="F119" s="8">
        <v>3.0999999999999999E-3</v>
      </c>
      <c r="G119" s="58"/>
    </row>
    <row r="120" spans="1:7" x14ac:dyDescent="0.25">
      <c r="A120" s="57" t="s">
        <v>1846</v>
      </c>
      <c r="B120" s="17" t="s">
        <v>1847</v>
      </c>
      <c r="C120" s="17" t="s">
        <v>1257</v>
      </c>
      <c r="D120" s="6">
        <v>1506</v>
      </c>
      <c r="E120" s="7">
        <v>34.65</v>
      </c>
      <c r="F120" s="8">
        <v>3.0999999999999999E-3</v>
      </c>
      <c r="G120" s="58"/>
    </row>
    <row r="121" spans="1:7" x14ac:dyDescent="0.25">
      <c r="A121" s="57" t="s">
        <v>1542</v>
      </c>
      <c r="B121" s="17" t="s">
        <v>1543</v>
      </c>
      <c r="C121" s="17" t="s">
        <v>1257</v>
      </c>
      <c r="D121" s="6">
        <v>561</v>
      </c>
      <c r="E121" s="7">
        <v>34.549999999999997</v>
      </c>
      <c r="F121" s="8">
        <v>3.0999999999999999E-3</v>
      </c>
      <c r="G121" s="58"/>
    </row>
    <row r="122" spans="1:7" x14ac:dyDescent="0.25">
      <c r="A122" s="57" t="s">
        <v>1408</v>
      </c>
      <c r="B122" s="17" t="s">
        <v>1409</v>
      </c>
      <c r="C122" s="17" t="s">
        <v>1199</v>
      </c>
      <c r="D122" s="6">
        <v>12382</v>
      </c>
      <c r="E122" s="7">
        <v>34.520000000000003</v>
      </c>
      <c r="F122" s="8">
        <v>3.0999999999999999E-3</v>
      </c>
      <c r="G122" s="58"/>
    </row>
    <row r="123" spans="1:7" x14ac:dyDescent="0.25">
      <c r="A123" s="57" t="s">
        <v>2081</v>
      </c>
      <c r="B123" s="17" t="s">
        <v>2082</v>
      </c>
      <c r="C123" s="17" t="s">
        <v>1393</v>
      </c>
      <c r="D123" s="6">
        <v>2929</v>
      </c>
      <c r="E123" s="7">
        <v>34.270000000000003</v>
      </c>
      <c r="F123" s="8">
        <v>3.0000000000000001E-3</v>
      </c>
      <c r="G123" s="58"/>
    </row>
    <row r="124" spans="1:7" x14ac:dyDescent="0.25">
      <c r="A124" s="57" t="s">
        <v>1801</v>
      </c>
      <c r="B124" s="17" t="s">
        <v>1802</v>
      </c>
      <c r="C124" s="17" t="s">
        <v>1199</v>
      </c>
      <c r="D124" s="6">
        <v>2263</v>
      </c>
      <c r="E124" s="7">
        <v>33.5</v>
      </c>
      <c r="F124" s="8">
        <v>3.0000000000000001E-3</v>
      </c>
      <c r="G124" s="58"/>
    </row>
    <row r="125" spans="1:7" x14ac:dyDescent="0.25">
      <c r="A125" s="57" t="s">
        <v>2083</v>
      </c>
      <c r="B125" s="17" t="s">
        <v>2084</v>
      </c>
      <c r="C125" s="17" t="s">
        <v>1248</v>
      </c>
      <c r="D125" s="6">
        <v>796</v>
      </c>
      <c r="E125" s="7">
        <v>33.369999999999997</v>
      </c>
      <c r="F125" s="8">
        <v>3.0000000000000001E-3</v>
      </c>
      <c r="G125" s="58"/>
    </row>
    <row r="126" spans="1:7" x14ac:dyDescent="0.25">
      <c r="A126" s="57" t="s">
        <v>2085</v>
      </c>
      <c r="B126" s="17" t="s">
        <v>2086</v>
      </c>
      <c r="C126" s="17" t="s">
        <v>1492</v>
      </c>
      <c r="D126" s="6">
        <v>197</v>
      </c>
      <c r="E126" s="7">
        <v>33.35</v>
      </c>
      <c r="F126" s="8">
        <v>3.0000000000000001E-3</v>
      </c>
      <c r="G126" s="58"/>
    </row>
    <row r="127" spans="1:7" x14ac:dyDescent="0.25">
      <c r="A127" s="57" t="s">
        <v>1281</v>
      </c>
      <c r="B127" s="17" t="s">
        <v>1282</v>
      </c>
      <c r="C127" s="17" t="s">
        <v>1202</v>
      </c>
      <c r="D127" s="6">
        <v>16510</v>
      </c>
      <c r="E127" s="7">
        <v>33.270000000000003</v>
      </c>
      <c r="F127" s="8">
        <v>3.0000000000000001E-3</v>
      </c>
      <c r="G127" s="58"/>
    </row>
    <row r="128" spans="1:7" x14ac:dyDescent="0.25">
      <c r="A128" s="57" t="s">
        <v>2087</v>
      </c>
      <c r="B128" s="17" t="s">
        <v>2088</v>
      </c>
      <c r="C128" s="17" t="s">
        <v>1285</v>
      </c>
      <c r="D128" s="6">
        <v>827</v>
      </c>
      <c r="E128" s="7">
        <v>32.380000000000003</v>
      </c>
      <c r="F128" s="8">
        <v>2.8999999999999998E-3</v>
      </c>
      <c r="G128" s="58"/>
    </row>
    <row r="129" spans="1:7" x14ac:dyDescent="0.25">
      <c r="A129" s="57" t="s">
        <v>2089</v>
      </c>
      <c r="B129" s="17" t="s">
        <v>2090</v>
      </c>
      <c r="C129" s="17" t="s">
        <v>1257</v>
      </c>
      <c r="D129" s="6">
        <v>8215</v>
      </c>
      <c r="E129" s="7">
        <v>32.229999999999997</v>
      </c>
      <c r="F129" s="8">
        <v>2.8999999999999998E-3</v>
      </c>
      <c r="G129" s="58"/>
    </row>
    <row r="130" spans="1:7" x14ac:dyDescent="0.25">
      <c r="A130" s="57" t="s">
        <v>1416</v>
      </c>
      <c r="B130" s="17" t="s">
        <v>1417</v>
      </c>
      <c r="C130" s="17" t="s">
        <v>1254</v>
      </c>
      <c r="D130" s="6">
        <v>6895</v>
      </c>
      <c r="E130" s="7">
        <v>32.159999999999997</v>
      </c>
      <c r="F130" s="8">
        <v>2.8999999999999998E-3</v>
      </c>
      <c r="G130" s="58"/>
    </row>
    <row r="131" spans="1:7" x14ac:dyDescent="0.25">
      <c r="A131" s="57" t="s">
        <v>1385</v>
      </c>
      <c r="B131" s="17" t="s">
        <v>1386</v>
      </c>
      <c r="C131" s="17" t="s">
        <v>1280</v>
      </c>
      <c r="D131" s="6">
        <v>1645</v>
      </c>
      <c r="E131" s="7">
        <v>31.95</v>
      </c>
      <c r="F131" s="8">
        <v>2.8E-3</v>
      </c>
      <c r="G131" s="58"/>
    </row>
    <row r="132" spans="1:7" x14ac:dyDescent="0.25">
      <c r="A132" s="57" t="s">
        <v>1288</v>
      </c>
      <c r="B132" s="17" t="s">
        <v>1289</v>
      </c>
      <c r="C132" s="17" t="s">
        <v>1290</v>
      </c>
      <c r="D132" s="6">
        <v>2899</v>
      </c>
      <c r="E132" s="7">
        <v>31.78</v>
      </c>
      <c r="F132" s="8">
        <v>2.8E-3</v>
      </c>
      <c r="G132" s="58"/>
    </row>
    <row r="133" spans="1:7" x14ac:dyDescent="0.25">
      <c r="A133" s="57" t="s">
        <v>2091</v>
      </c>
      <c r="B133" s="17" t="s">
        <v>2092</v>
      </c>
      <c r="C133" s="17" t="s">
        <v>1273</v>
      </c>
      <c r="D133" s="6">
        <v>7308</v>
      </c>
      <c r="E133" s="7">
        <v>31.48</v>
      </c>
      <c r="F133" s="8">
        <v>2.8E-3</v>
      </c>
      <c r="G133" s="58"/>
    </row>
    <row r="134" spans="1:7" x14ac:dyDescent="0.25">
      <c r="A134" s="57" t="s">
        <v>1366</v>
      </c>
      <c r="B134" s="17" t="s">
        <v>1367</v>
      </c>
      <c r="C134" s="17" t="s">
        <v>1368</v>
      </c>
      <c r="D134" s="6">
        <v>574</v>
      </c>
      <c r="E134" s="7">
        <v>31.47</v>
      </c>
      <c r="F134" s="8">
        <v>2.8E-3</v>
      </c>
      <c r="G134" s="58"/>
    </row>
    <row r="135" spans="1:7" x14ac:dyDescent="0.25">
      <c r="A135" s="57" t="s">
        <v>1766</v>
      </c>
      <c r="B135" s="17" t="s">
        <v>1767</v>
      </c>
      <c r="C135" s="17" t="s">
        <v>1302</v>
      </c>
      <c r="D135" s="6">
        <v>690</v>
      </c>
      <c r="E135" s="7">
        <v>31.23</v>
      </c>
      <c r="F135" s="8">
        <v>2.8E-3</v>
      </c>
      <c r="G135" s="58"/>
    </row>
    <row r="136" spans="1:7" x14ac:dyDescent="0.25">
      <c r="A136" s="57" t="s">
        <v>1454</v>
      </c>
      <c r="B136" s="17" t="s">
        <v>1455</v>
      </c>
      <c r="C136" s="17" t="s">
        <v>1225</v>
      </c>
      <c r="D136" s="6">
        <v>6503</v>
      </c>
      <c r="E136" s="7">
        <v>31.22</v>
      </c>
      <c r="F136" s="8">
        <v>2.8E-3</v>
      </c>
      <c r="G136" s="58"/>
    </row>
    <row r="137" spans="1:7" x14ac:dyDescent="0.25">
      <c r="A137" s="57" t="s">
        <v>1341</v>
      </c>
      <c r="B137" s="17" t="s">
        <v>1342</v>
      </c>
      <c r="C137" s="17" t="s">
        <v>1245</v>
      </c>
      <c r="D137" s="6">
        <v>2077</v>
      </c>
      <c r="E137" s="7">
        <v>31.16</v>
      </c>
      <c r="F137" s="8">
        <v>2.8E-3</v>
      </c>
      <c r="G137" s="58"/>
    </row>
    <row r="138" spans="1:7" x14ac:dyDescent="0.25">
      <c r="A138" s="57" t="s">
        <v>2093</v>
      </c>
      <c r="B138" s="17" t="s">
        <v>2094</v>
      </c>
      <c r="C138" s="17" t="s">
        <v>1403</v>
      </c>
      <c r="D138" s="6">
        <v>2216</v>
      </c>
      <c r="E138" s="7">
        <v>30.99</v>
      </c>
      <c r="F138" s="8">
        <v>2.8E-3</v>
      </c>
      <c r="G138" s="58"/>
    </row>
    <row r="139" spans="1:7" x14ac:dyDescent="0.25">
      <c r="A139" s="57" t="s">
        <v>1265</v>
      </c>
      <c r="B139" s="17" t="s">
        <v>1266</v>
      </c>
      <c r="C139" s="17" t="s">
        <v>1177</v>
      </c>
      <c r="D139" s="6">
        <v>17154</v>
      </c>
      <c r="E139" s="7">
        <v>30.88</v>
      </c>
      <c r="F139" s="8">
        <v>2.7000000000000001E-3</v>
      </c>
      <c r="G139" s="58"/>
    </row>
    <row r="140" spans="1:7" x14ac:dyDescent="0.25">
      <c r="A140" s="57" t="s">
        <v>2095</v>
      </c>
      <c r="B140" s="17" t="s">
        <v>2096</v>
      </c>
      <c r="C140" s="17" t="s">
        <v>1192</v>
      </c>
      <c r="D140" s="6">
        <v>1679</v>
      </c>
      <c r="E140" s="7">
        <v>30.81</v>
      </c>
      <c r="F140" s="8">
        <v>2.7000000000000001E-3</v>
      </c>
      <c r="G140" s="58"/>
    </row>
    <row r="141" spans="1:7" x14ac:dyDescent="0.25">
      <c r="A141" s="57" t="s">
        <v>1480</v>
      </c>
      <c r="B141" s="17" t="s">
        <v>1481</v>
      </c>
      <c r="C141" s="17" t="s">
        <v>1192</v>
      </c>
      <c r="D141" s="6">
        <v>7806</v>
      </c>
      <c r="E141" s="7">
        <v>30.77</v>
      </c>
      <c r="F141" s="8">
        <v>2.7000000000000001E-3</v>
      </c>
      <c r="G141" s="58"/>
    </row>
    <row r="142" spans="1:7" x14ac:dyDescent="0.25">
      <c r="A142" s="57" t="s">
        <v>1243</v>
      </c>
      <c r="B142" s="17" t="s">
        <v>1244</v>
      </c>
      <c r="C142" s="17" t="s">
        <v>1245</v>
      </c>
      <c r="D142" s="6">
        <v>4858</v>
      </c>
      <c r="E142" s="7">
        <v>30.77</v>
      </c>
      <c r="F142" s="8">
        <v>2.7000000000000001E-3</v>
      </c>
      <c r="G142" s="58"/>
    </row>
    <row r="143" spans="1:7" x14ac:dyDescent="0.25">
      <c r="A143" s="57" t="s">
        <v>1346</v>
      </c>
      <c r="B143" s="17" t="s">
        <v>1347</v>
      </c>
      <c r="C143" s="17" t="s">
        <v>1326</v>
      </c>
      <c r="D143" s="6">
        <v>1424</v>
      </c>
      <c r="E143" s="7">
        <v>30.27</v>
      </c>
      <c r="F143" s="8">
        <v>2.7000000000000001E-3</v>
      </c>
      <c r="G143" s="58"/>
    </row>
    <row r="144" spans="1:7" x14ac:dyDescent="0.25">
      <c r="A144" s="57" t="s">
        <v>1450</v>
      </c>
      <c r="B144" s="17" t="s">
        <v>1451</v>
      </c>
      <c r="C144" s="17" t="s">
        <v>1199</v>
      </c>
      <c r="D144" s="6">
        <v>1282</v>
      </c>
      <c r="E144" s="7">
        <v>30.25</v>
      </c>
      <c r="F144" s="8">
        <v>2.7000000000000001E-3</v>
      </c>
      <c r="G144" s="58"/>
    </row>
    <row r="145" spans="1:7" x14ac:dyDescent="0.25">
      <c r="A145" s="57" t="s">
        <v>1422</v>
      </c>
      <c r="B145" s="17" t="s">
        <v>1423</v>
      </c>
      <c r="C145" s="17" t="s">
        <v>1257</v>
      </c>
      <c r="D145" s="6">
        <v>111</v>
      </c>
      <c r="E145" s="7">
        <v>30.1</v>
      </c>
      <c r="F145" s="8">
        <v>2.7000000000000001E-3</v>
      </c>
      <c r="G145" s="58"/>
    </row>
    <row r="146" spans="1:7" x14ac:dyDescent="0.25">
      <c r="A146" s="57" t="s">
        <v>2097</v>
      </c>
      <c r="B146" s="17" t="s">
        <v>2098</v>
      </c>
      <c r="C146" s="17" t="s">
        <v>1233</v>
      </c>
      <c r="D146" s="6">
        <v>11754</v>
      </c>
      <c r="E146" s="7">
        <v>29.73</v>
      </c>
      <c r="F146" s="8">
        <v>2.5999999999999999E-3</v>
      </c>
      <c r="G146" s="58"/>
    </row>
    <row r="147" spans="1:7" x14ac:dyDescent="0.25">
      <c r="A147" s="57" t="s">
        <v>1428</v>
      </c>
      <c r="B147" s="17" t="s">
        <v>1429</v>
      </c>
      <c r="C147" s="17" t="s">
        <v>1296</v>
      </c>
      <c r="D147" s="6">
        <v>464</v>
      </c>
      <c r="E147" s="7">
        <v>29.5</v>
      </c>
      <c r="F147" s="8">
        <v>2.5999999999999999E-3</v>
      </c>
      <c r="G147" s="58"/>
    </row>
    <row r="148" spans="1:7" x14ac:dyDescent="0.25">
      <c r="A148" s="57" t="s">
        <v>2006</v>
      </c>
      <c r="B148" s="17" t="s">
        <v>2007</v>
      </c>
      <c r="C148" s="17" t="s">
        <v>1285</v>
      </c>
      <c r="D148" s="6">
        <v>2304</v>
      </c>
      <c r="E148" s="7">
        <v>29.22</v>
      </c>
      <c r="F148" s="8">
        <v>2.5999999999999999E-3</v>
      </c>
      <c r="G148" s="58"/>
    </row>
    <row r="149" spans="1:7" x14ac:dyDescent="0.25">
      <c r="A149" s="57" t="s">
        <v>1200</v>
      </c>
      <c r="B149" s="17" t="s">
        <v>1201</v>
      </c>
      <c r="C149" s="17" t="s">
        <v>1202</v>
      </c>
      <c r="D149" s="6">
        <v>863</v>
      </c>
      <c r="E149" s="7">
        <v>28.71</v>
      </c>
      <c r="F149" s="8">
        <v>2.5999999999999999E-3</v>
      </c>
      <c r="G149" s="58"/>
    </row>
    <row r="150" spans="1:7" x14ac:dyDescent="0.25">
      <c r="A150" s="57" t="s">
        <v>2099</v>
      </c>
      <c r="B150" s="17" t="s">
        <v>2100</v>
      </c>
      <c r="C150" s="17" t="s">
        <v>1199</v>
      </c>
      <c r="D150" s="6">
        <v>6143</v>
      </c>
      <c r="E150" s="7">
        <v>28.6</v>
      </c>
      <c r="F150" s="8">
        <v>2.5000000000000001E-3</v>
      </c>
      <c r="G150" s="58"/>
    </row>
    <row r="151" spans="1:7" x14ac:dyDescent="0.25">
      <c r="A151" s="57" t="s">
        <v>2101</v>
      </c>
      <c r="B151" s="17" t="s">
        <v>2102</v>
      </c>
      <c r="C151" s="17" t="s">
        <v>1326</v>
      </c>
      <c r="D151" s="6">
        <v>445</v>
      </c>
      <c r="E151" s="7">
        <v>28.52</v>
      </c>
      <c r="F151" s="8">
        <v>2.5000000000000001E-3</v>
      </c>
      <c r="G151" s="58"/>
    </row>
    <row r="152" spans="1:7" x14ac:dyDescent="0.25">
      <c r="A152" s="57" t="s">
        <v>1316</v>
      </c>
      <c r="B152" s="17" t="s">
        <v>1317</v>
      </c>
      <c r="C152" s="17" t="s">
        <v>1180</v>
      </c>
      <c r="D152" s="6">
        <v>16923</v>
      </c>
      <c r="E152" s="7">
        <v>28.39</v>
      </c>
      <c r="F152" s="8">
        <v>2.5000000000000001E-3</v>
      </c>
      <c r="G152" s="58"/>
    </row>
    <row r="153" spans="1:7" x14ac:dyDescent="0.25">
      <c r="A153" s="57" t="s">
        <v>1448</v>
      </c>
      <c r="B153" s="17" t="s">
        <v>1449</v>
      </c>
      <c r="C153" s="17" t="s">
        <v>1305</v>
      </c>
      <c r="D153" s="6">
        <v>599</v>
      </c>
      <c r="E153" s="7">
        <v>28.29</v>
      </c>
      <c r="F153" s="8">
        <v>2.5000000000000001E-3</v>
      </c>
      <c r="G153" s="58"/>
    </row>
    <row r="154" spans="1:7" x14ac:dyDescent="0.25">
      <c r="A154" s="57" t="s">
        <v>1418</v>
      </c>
      <c r="B154" s="17" t="s">
        <v>1419</v>
      </c>
      <c r="C154" s="17" t="s">
        <v>1199</v>
      </c>
      <c r="D154" s="6">
        <v>17149</v>
      </c>
      <c r="E154" s="7">
        <v>27.14</v>
      </c>
      <c r="F154" s="8">
        <v>2.3999999999999998E-3</v>
      </c>
      <c r="G154" s="58"/>
    </row>
    <row r="155" spans="1:7" x14ac:dyDescent="0.25">
      <c r="A155" s="57" t="s">
        <v>1401</v>
      </c>
      <c r="B155" s="17" t="s">
        <v>1402</v>
      </c>
      <c r="C155" s="17" t="s">
        <v>1403</v>
      </c>
      <c r="D155" s="6">
        <v>1546</v>
      </c>
      <c r="E155" s="7">
        <v>26.84</v>
      </c>
      <c r="F155" s="8">
        <v>2.3999999999999998E-3</v>
      </c>
      <c r="G155" s="58"/>
    </row>
    <row r="156" spans="1:7" x14ac:dyDescent="0.25">
      <c r="A156" s="57" t="s">
        <v>1788</v>
      </c>
      <c r="B156" s="17" t="s">
        <v>1789</v>
      </c>
      <c r="C156" s="17" t="s">
        <v>1511</v>
      </c>
      <c r="D156" s="6">
        <v>544</v>
      </c>
      <c r="E156" s="7">
        <v>26.72</v>
      </c>
      <c r="F156" s="8">
        <v>2.3999999999999998E-3</v>
      </c>
      <c r="G156" s="58"/>
    </row>
    <row r="157" spans="1:7" x14ac:dyDescent="0.25">
      <c r="A157" s="57" t="s">
        <v>1220</v>
      </c>
      <c r="B157" s="17" t="s">
        <v>1221</v>
      </c>
      <c r="C157" s="17" t="s">
        <v>1222</v>
      </c>
      <c r="D157" s="6">
        <v>19253</v>
      </c>
      <c r="E157" s="7">
        <v>26.68</v>
      </c>
      <c r="F157" s="8">
        <v>2.3999999999999998E-3</v>
      </c>
      <c r="G157" s="58"/>
    </row>
    <row r="158" spans="1:7" x14ac:dyDescent="0.25">
      <c r="A158" s="57" t="s">
        <v>2103</v>
      </c>
      <c r="B158" s="17" t="s">
        <v>2104</v>
      </c>
      <c r="C158" s="17" t="s">
        <v>1257</v>
      </c>
      <c r="D158" s="6">
        <v>1444</v>
      </c>
      <c r="E158" s="7">
        <v>26.65</v>
      </c>
      <c r="F158" s="8">
        <v>2.3999999999999998E-3</v>
      </c>
      <c r="G158" s="58"/>
    </row>
    <row r="159" spans="1:7" x14ac:dyDescent="0.25">
      <c r="A159" s="57" t="s">
        <v>1391</v>
      </c>
      <c r="B159" s="17" t="s">
        <v>1392</v>
      </c>
      <c r="C159" s="17" t="s">
        <v>1393</v>
      </c>
      <c r="D159" s="6">
        <v>2967</v>
      </c>
      <c r="E159" s="7">
        <v>26.61</v>
      </c>
      <c r="F159" s="8">
        <v>2.3999999999999998E-3</v>
      </c>
      <c r="G159" s="58"/>
    </row>
    <row r="160" spans="1:7" x14ac:dyDescent="0.25">
      <c r="A160" s="57" t="s">
        <v>1524</v>
      </c>
      <c r="B160" s="17" t="s">
        <v>1525</v>
      </c>
      <c r="C160" s="17" t="s">
        <v>1296</v>
      </c>
      <c r="D160" s="6">
        <v>3777</v>
      </c>
      <c r="E160" s="7">
        <v>26.54</v>
      </c>
      <c r="F160" s="8">
        <v>2.3999999999999998E-3</v>
      </c>
      <c r="G160" s="58"/>
    </row>
    <row r="161" spans="1:7" x14ac:dyDescent="0.25">
      <c r="A161" s="57" t="s">
        <v>1269</v>
      </c>
      <c r="B161" s="17" t="s">
        <v>1270</v>
      </c>
      <c r="C161" s="17" t="s">
        <v>1180</v>
      </c>
      <c r="D161" s="6">
        <v>4400</v>
      </c>
      <c r="E161" s="7">
        <v>26.51</v>
      </c>
      <c r="F161" s="8">
        <v>2.3999999999999998E-3</v>
      </c>
      <c r="G161" s="58"/>
    </row>
    <row r="162" spans="1:7" x14ac:dyDescent="0.25">
      <c r="A162" s="57" t="s">
        <v>1501</v>
      </c>
      <c r="B162" s="17" t="s">
        <v>1502</v>
      </c>
      <c r="C162" s="17" t="s">
        <v>1363</v>
      </c>
      <c r="D162" s="6">
        <v>2459</v>
      </c>
      <c r="E162" s="7">
        <v>26.44</v>
      </c>
      <c r="F162" s="8">
        <v>2.3E-3</v>
      </c>
      <c r="G162" s="58"/>
    </row>
    <row r="163" spans="1:7" x14ac:dyDescent="0.25">
      <c r="A163" s="57" t="s">
        <v>2105</v>
      </c>
      <c r="B163" s="17" t="s">
        <v>2106</v>
      </c>
      <c r="C163" s="17" t="s">
        <v>1290</v>
      </c>
      <c r="D163" s="6">
        <v>1965</v>
      </c>
      <c r="E163" s="7">
        <v>26.3</v>
      </c>
      <c r="F163" s="8">
        <v>2.3E-3</v>
      </c>
      <c r="G163" s="58"/>
    </row>
    <row r="164" spans="1:7" x14ac:dyDescent="0.25">
      <c r="A164" s="57" t="s">
        <v>1213</v>
      </c>
      <c r="B164" s="17" t="s">
        <v>1214</v>
      </c>
      <c r="C164" s="17" t="s">
        <v>1199</v>
      </c>
      <c r="D164" s="6">
        <v>6693</v>
      </c>
      <c r="E164" s="7">
        <v>26.12</v>
      </c>
      <c r="F164" s="8">
        <v>2.3E-3</v>
      </c>
      <c r="G164" s="58"/>
    </row>
    <row r="165" spans="1:7" x14ac:dyDescent="0.25">
      <c r="A165" s="57" t="s">
        <v>1197</v>
      </c>
      <c r="B165" s="17" t="s">
        <v>1198</v>
      </c>
      <c r="C165" s="17" t="s">
        <v>1199</v>
      </c>
      <c r="D165" s="6">
        <v>5705</v>
      </c>
      <c r="E165" s="7">
        <v>25.73</v>
      </c>
      <c r="F165" s="8">
        <v>2.3E-3</v>
      </c>
      <c r="G165" s="58"/>
    </row>
    <row r="166" spans="1:7" x14ac:dyDescent="0.25">
      <c r="A166" s="57" t="s">
        <v>1468</v>
      </c>
      <c r="B166" s="17" t="s">
        <v>1469</v>
      </c>
      <c r="C166" s="17" t="s">
        <v>1199</v>
      </c>
      <c r="D166" s="6">
        <v>14657</v>
      </c>
      <c r="E166" s="7">
        <v>25.71</v>
      </c>
      <c r="F166" s="8">
        <v>2.3E-3</v>
      </c>
      <c r="G166" s="58"/>
    </row>
    <row r="167" spans="1:7" x14ac:dyDescent="0.25">
      <c r="A167" s="57" t="s">
        <v>2107</v>
      </c>
      <c r="B167" s="17" t="s">
        <v>2108</v>
      </c>
      <c r="C167" s="17" t="s">
        <v>1326</v>
      </c>
      <c r="D167" s="6">
        <v>826</v>
      </c>
      <c r="E167" s="7">
        <v>25.58</v>
      </c>
      <c r="F167" s="8">
        <v>2.3E-3</v>
      </c>
      <c r="G167" s="58"/>
    </row>
    <row r="168" spans="1:7" x14ac:dyDescent="0.25">
      <c r="A168" s="57" t="s">
        <v>2109</v>
      </c>
      <c r="B168" s="17" t="s">
        <v>2110</v>
      </c>
      <c r="C168" s="17" t="s">
        <v>1199</v>
      </c>
      <c r="D168" s="6">
        <v>504</v>
      </c>
      <c r="E168" s="7">
        <v>25.54</v>
      </c>
      <c r="F168" s="8">
        <v>2.3E-3</v>
      </c>
      <c r="G168" s="58"/>
    </row>
    <row r="169" spans="1:7" x14ac:dyDescent="0.25">
      <c r="A169" s="57" t="s">
        <v>1774</v>
      </c>
      <c r="B169" s="17" t="s">
        <v>1775</v>
      </c>
      <c r="C169" s="17" t="s">
        <v>1254</v>
      </c>
      <c r="D169" s="6">
        <v>3716</v>
      </c>
      <c r="E169" s="7">
        <v>25.45</v>
      </c>
      <c r="F169" s="8">
        <v>2.3E-3</v>
      </c>
      <c r="G169" s="58"/>
    </row>
    <row r="170" spans="1:7" x14ac:dyDescent="0.25">
      <c r="A170" s="57" t="s">
        <v>1371</v>
      </c>
      <c r="B170" s="17" t="s">
        <v>1372</v>
      </c>
      <c r="C170" s="17" t="s">
        <v>1305</v>
      </c>
      <c r="D170" s="6">
        <v>631</v>
      </c>
      <c r="E170" s="7">
        <v>25.36</v>
      </c>
      <c r="F170" s="8">
        <v>2.3E-3</v>
      </c>
      <c r="G170" s="58"/>
    </row>
    <row r="171" spans="1:7" x14ac:dyDescent="0.25">
      <c r="A171" s="57" t="s">
        <v>2111</v>
      </c>
      <c r="B171" s="17" t="s">
        <v>2112</v>
      </c>
      <c r="C171" s="17" t="s">
        <v>1792</v>
      </c>
      <c r="D171" s="6">
        <v>6103</v>
      </c>
      <c r="E171" s="7">
        <v>24.57</v>
      </c>
      <c r="F171" s="8">
        <v>2.2000000000000001E-3</v>
      </c>
      <c r="G171" s="58"/>
    </row>
    <row r="172" spans="1:7" x14ac:dyDescent="0.25">
      <c r="A172" s="57" t="s">
        <v>1474</v>
      </c>
      <c r="B172" s="17" t="s">
        <v>1475</v>
      </c>
      <c r="C172" s="17" t="s">
        <v>1257</v>
      </c>
      <c r="D172" s="6">
        <v>9275</v>
      </c>
      <c r="E172" s="7">
        <v>24.5</v>
      </c>
      <c r="F172" s="8">
        <v>2.2000000000000001E-3</v>
      </c>
      <c r="G172" s="58"/>
    </row>
    <row r="173" spans="1:7" x14ac:dyDescent="0.25">
      <c r="A173" s="57" t="s">
        <v>2113</v>
      </c>
      <c r="B173" s="17" t="s">
        <v>2114</v>
      </c>
      <c r="C173" s="17" t="s">
        <v>1254</v>
      </c>
      <c r="D173" s="6">
        <v>2238</v>
      </c>
      <c r="E173" s="7">
        <v>24.47</v>
      </c>
      <c r="F173" s="8">
        <v>2.2000000000000001E-3</v>
      </c>
      <c r="G173" s="58"/>
    </row>
    <row r="174" spans="1:7" x14ac:dyDescent="0.25">
      <c r="A174" s="57" t="s">
        <v>2115</v>
      </c>
      <c r="B174" s="17" t="s">
        <v>2116</v>
      </c>
      <c r="C174" s="17" t="s">
        <v>1254</v>
      </c>
      <c r="D174" s="6">
        <v>849</v>
      </c>
      <c r="E174" s="7">
        <v>23.87</v>
      </c>
      <c r="F174" s="8">
        <v>2.0999999999999999E-3</v>
      </c>
      <c r="G174" s="58"/>
    </row>
    <row r="175" spans="1:7" x14ac:dyDescent="0.25">
      <c r="A175" s="57" t="s">
        <v>1358</v>
      </c>
      <c r="B175" s="17" t="s">
        <v>1359</v>
      </c>
      <c r="C175" s="17" t="s">
        <v>1360</v>
      </c>
      <c r="D175" s="6">
        <v>658</v>
      </c>
      <c r="E175" s="7">
        <v>23.35</v>
      </c>
      <c r="F175" s="8">
        <v>2.0999999999999999E-3</v>
      </c>
      <c r="G175" s="58"/>
    </row>
    <row r="176" spans="1:7" x14ac:dyDescent="0.25">
      <c r="A176" s="57" t="s">
        <v>2117</v>
      </c>
      <c r="B176" s="17" t="s">
        <v>2118</v>
      </c>
      <c r="C176" s="17" t="s">
        <v>1254</v>
      </c>
      <c r="D176" s="6">
        <v>35077</v>
      </c>
      <c r="E176" s="7">
        <v>23.19</v>
      </c>
      <c r="F176" s="8">
        <v>2.0999999999999999E-3</v>
      </c>
      <c r="G176" s="58"/>
    </row>
    <row r="177" spans="1:7" x14ac:dyDescent="0.25">
      <c r="A177" s="57" t="s">
        <v>1303</v>
      </c>
      <c r="B177" s="17" t="s">
        <v>1304</v>
      </c>
      <c r="C177" s="17" t="s">
        <v>1305</v>
      </c>
      <c r="D177" s="6">
        <v>1073</v>
      </c>
      <c r="E177" s="7">
        <v>23.09</v>
      </c>
      <c r="F177" s="8">
        <v>2.0999999999999999E-3</v>
      </c>
      <c r="G177" s="58"/>
    </row>
    <row r="178" spans="1:7" x14ac:dyDescent="0.25">
      <c r="A178" s="57" t="s">
        <v>2119</v>
      </c>
      <c r="B178" s="17" t="s">
        <v>2120</v>
      </c>
      <c r="C178" s="17" t="s">
        <v>1192</v>
      </c>
      <c r="D178" s="6">
        <v>4267</v>
      </c>
      <c r="E178" s="7">
        <v>22.78</v>
      </c>
      <c r="F178" s="8">
        <v>2E-3</v>
      </c>
      <c r="G178" s="58"/>
    </row>
    <row r="179" spans="1:7" x14ac:dyDescent="0.25">
      <c r="A179" s="57" t="s">
        <v>1193</v>
      </c>
      <c r="B179" s="17" t="s">
        <v>1194</v>
      </c>
      <c r="C179" s="17" t="s">
        <v>1177</v>
      </c>
      <c r="D179" s="6">
        <v>8581</v>
      </c>
      <c r="E179" s="7">
        <v>22.66</v>
      </c>
      <c r="F179" s="8">
        <v>2E-3</v>
      </c>
      <c r="G179" s="58"/>
    </row>
    <row r="180" spans="1:7" x14ac:dyDescent="0.25">
      <c r="A180" s="57" t="s">
        <v>1271</v>
      </c>
      <c r="B180" s="17" t="s">
        <v>1272</v>
      </c>
      <c r="C180" s="17" t="s">
        <v>1273</v>
      </c>
      <c r="D180" s="6">
        <v>12426</v>
      </c>
      <c r="E180" s="7">
        <v>22.5</v>
      </c>
      <c r="F180" s="8">
        <v>2E-3</v>
      </c>
      <c r="G180" s="58"/>
    </row>
    <row r="181" spans="1:7" x14ac:dyDescent="0.25">
      <c r="A181" s="57" t="s">
        <v>1446</v>
      </c>
      <c r="B181" s="17" t="s">
        <v>1447</v>
      </c>
      <c r="C181" s="17" t="s">
        <v>1248</v>
      </c>
      <c r="D181" s="6">
        <v>410</v>
      </c>
      <c r="E181" s="7">
        <v>22.03</v>
      </c>
      <c r="F181" s="8">
        <v>2E-3</v>
      </c>
      <c r="G181" s="58"/>
    </row>
    <row r="182" spans="1:7" x14ac:dyDescent="0.25">
      <c r="A182" s="57" t="s">
        <v>1337</v>
      </c>
      <c r="B182" s="17" t="s">
        <v>1338</v>
      </c>
      <c r="C182" s="17" t="s">
        <v>1199</v>
      </c>
      <c r="D182" s="6">
        <v>1897</v>
      </c>
      <c r="E182" s="7">
        <v>21.94</v>
      </c>
      <c r="F182" s="8">
        <v>1.9E-3</v>
      </c>
      <c r="G182" s="58"/>
    </row>
    <row r="183" spans="1:7" x14ac:dyDescent="0.25">
      <c r="A183" s="57" t="s">
        <v>1534</v>
      </c>
      <c r="B183" s="17" t="s">
        <v>1535</v>
      </c>
      <c r="C183" s="17" t="s">
        <v>1492</v>
      </c>
      <c r="D183" s="6">
        <v>1744</v>
      </c>
      <c r="E183" s="7">
        <v>21.83</v>
      </c>
      <c r="F183" s="8">
        <v>1.9E-3</v>
      </c>
      <c r="G183" s="58"/>
    </row>
    <row r="184" spans="1:7" x14ac:dyDescent="0.25">
      <c r="A184" s="57" t="s">
        <v>1278</v>
      </c>
      <c r="B184" s="17" t="s">
        <v>1279</v>
      </c>
      <c r="C184" s="17" t="s">
        <v>1280</v>
      </c>
      <c r="D184" s="6">
        <v>2664</v>
      </c>
      <c r="E184" s="7">
        <v>21.59</v>
      </c>
      <c r="F184" s="8">
        <v>1.9E-3</v>
      </c>
      <c r="G184" s="58"/>
    </row>
    <row r="185" spans="1:7" x14ac:dyDescent="0.25">
      <c r="A185" s="57" t="s">
        <v>1241</v>
      </c>
      <c r="B185" s="17" t="s">
        <v>1242</v>
      </c>
      <c r="C185" s="17" t="s">
        <v>1210</v>
      </c>
      <c r="D185" s="6">
        <v>162622</v>
      </c>
      <c r="E185" s="7">
        <v>21.55</v>
      </c>
      <c r="F185" s="8">
        <v>1.9E-3</v>
      </c>
      <c r="G185" s="58"/>
    </row>
    <row r="186" spans="1:7" x14ac:dyDescent="0.25">
      <c r="A186" s="57" t="s">
        <v>1486</v>
      </c>
      <c r="B186" s="17" t="s">
        <v>1487</v>
      </c>
      <c r="C186" s="17" t="s">
        <v>1326</v>
      </c>
      <c r="D186" s="6">
        <v>703</v>
      </c>
      <c r="E186" s="7">
        <v>21.19</v>
      </c>
      <c r="F186" s="8">
        <v>1.9E-3</v>
      </c>
      <c r="G186" s="58"/>
    </row>
    <row r="187" spans="1:7" x14ac:dyDescent="0.25">
      <c r="A187" s="57" t="s">
        <v>1375</v>
      </c>
      <c r="B187" s="17" t="s">
        <v>1376</v>
      </c>
      <c r="C187" s="17" t="s">
        <v>1199</v>
      </c>
      <c r="D187" s="6">
        <v>2486</v>
      </c>
      <c r="E187" s="7">
        <v>21.11</v>
      </c>
      <c r="F187" s="8">
        <v>1.9E-3</v>
      </c>
      <c r="G187" s="58"/>
    </row>
    <row r="188" spans="1:7" x14ac:dyDescent="0.25">
      <c r="A188" s="57" t="s">
        <v>1478</v>
      </c>
      <c r="B188" s="17" t="s">
        <v>1479</v>
      </c>
      <c r="C188" s="17" t="s">
        <v>1225</v>
      </c>
      <c r="D188" s="6">
        <v>423</v>
      </c>
      <c r="E188" s="7">
        <v>20.89</v>
      </c>
      <c r="F188" s="8">
        <v>1.9E-3</v>
      </c>
      <c r="G188" s="58"/>
    </row>
    <row r="189" spans="1:7" x14ac:dyDescent="0.25">
      <c r="A189" s="57" t="s">
        <v>1922</v>
      </c>
      <c r="B189" s="17" t="s">
        <v>1923</v>
      </c>
      <c r="C189" s="17" t="s">
        <v>1257</v>
      </c>
      <c r="D189" s="6">
        <v>910</v>
      </c>
      <c r="E189" s="7">
        <v>20.3</v>
      </c>
      <c r="F189" s="8">
        <v>1.8E-3</v>
      </c>
      <c r="G189" s="58"/>
    </row>
    <row r="190" spans="1:7" x14ac:dyDescent="0.25">
      <c r="A190" s="57" t="s">
        <v>2121</v>
      </c>
      <c r="B190" s="17" t="s">
        <v>2122</v>
      </c>
      <c r="C190" s="17" t="s">
        <v>1299</v>
      </c>
      <c r="D190" s="6">
        <v>4731</v>
      </c>
      <c r="E190" s="7">
        <v>20.239999999999998</v>
      </c>
      <c r="F190" s="8">
        <v>1.8E-3</v>
      </c>
      <c r="G190" s="58"/>
    </row>
    <row r="191" spans="1:7" x14ac:dyDescent="0.25">
      <c r="A191" s="57" t="s">
        <v>1255</v>
      </c>
      <c r="B191" s="17" t="s">
        <v>1256</v>
      </c>
      <c r="C191" s="17" t="s">
        <v>1257</v>
      </c>
      <c r="D191" s="6">
        <v>587</v>
      </c>
      <c r="E191" s="7">
        <v>20.22</v>
      </c>
      <c r="F191" s="8">
        <v>1.8E-3</v>
      </c>
      <c r="G191" s="58"/>
    </row>
    <row r="192" spans="1:7" x14ac:dyDescent="0.25">
      <c r="A192" s="57" t="s">
        <v>2123</v>
      </c>
      <c r="B192" s="17" t="s">
        <v>2124</v>
      </c>
      <c r="C192" s="17" t="s">
        <v>1285</v>
      </c>
      <c r="D192" s="6">
        <v>485</v>
      </c>
      <c r="E192" s="7">
        <v>20.170000000000002</v>
      </c>
      <c r="F192" s="8">
        <v>1.8E-3</v>
      </c>
      <c r="G192" s="58"/>
    </row>
    <row r="193" spans="1:7" x14ac:dyDescent="0.25">
      <c r="A193" s="57" t="s">
        <v>1549</v>
      </c>
      <c r="B193" s="17" t="s">
        <v>1550</v>
      </c>
      <c r="C193" s="17" t="s">
        <v>1302</v>
      </c>
      <c r="D193" s="6">
        <v>358</v>
      </c>
      <c r="E193" s="7">
        <v>20.02</v>
      </c>
      <c r="F193" s="8">
        <v>1.8E-3</v>
      </c>
      <c r="G193" s="58"/>
    </row>
    <row r="194" spans="1:7" x14ac:dyDescent="0.25">
      <c r="A194" s="57" t="s">
        <v>1768</v>
      </c>
      <c r="B194" s="17" t="s">
        <v>1769</v>
      </c>
      <c r="C194" s="17" t="s">
        <v>1299</v>
      </c>
      <c r="D194" s="6">
        <v>1729</v>
      </c>
      <c r="E194" s="7">
        <v>19.97</v>
      </c>
      <c r="F194" s="8">
        <v>1.8E-3</v>
      </c>
      <c r="G194" s="58"/>
    </row>
    <row r="195" spans="1:7" x14ac:dyDescent="0.25">
      <c r="A195" s="57" t="s">
        <v>1472</v>
      </c>
      <c r="B195" s="17" t="s">
        <v>1473</v>
      </c>
      <c r="C195" s="17" t="s">
        <v>1245</v>
      </c>
      <c r="D195" s="6">
        <v>1181</v>
      </c>
      <c r="E195" s="7">
        <v>19.89</v>
      </c>
      <c r="F195" s="8">
        <v>1.8E-3</v>
      </c>
      <c r="G195" s="58"/>
    </row>
    <row r="196" spans="1:7" x14ac:dyDescent="0.25">
      <c r="A196" s="57" t="s">
        <v>1499</v>
      </c>
      <c r="B196" s="17" t="s">
        <v>1500</v>
      </c>
      <c r="C196" s="17" t="s">
        <v>1273</v>
      </c>
      <c r="D196" s="6">
        <v>3593</v>
      </c>
      <c r="E196" s="7">
        <v>19.55</v>
      </c>
      <c r="F196" s="8">
        <v>1.6999999999999999E-3</v>
      </c>
      <c r="G196" s="58"/>
    </row>
    <row r="197" spans="1:7" x14ac:dyDescent="0.25">
      <c r="A197" s="57" t="s">
        <v>1348</v>
      </c>
      <c r="B197" s="17" t="s">
        <v>1349</v>
      </c>
      <c r="C197" s="17" t="s">
        <v>1345</v>
      </c>
      <c r="D197" s="6">
        <v>692</v>
      </c>
      <c r="E197" s="7">
        <v>19.22</v>
      </c>
      <c r="F197" s="8">
        <v>1.6999999999999999E-3</v>
      </c>
      <c r="G197" s="58"/>
    </row>
    <row r="198" spans="1:7" x14ac:dyDescent="0.25">
      <c r="A198" s="57" t="s">
        <v>1470</v>
      </c>
      <c r="B198" s="17" t="s">
        <v>1471</v>
      </c>
      <c r="C198" s="17" t="s">
        <v>1326</v>
      </c>
      <c r="D198" s="6">
        <v>332</v>
      </c>
      <c r="E198" s="7">
        <v>19.059999999999999</v>
      </c>
      <c r="F198" s="8">
        <v>1.6999999999999999E-3</v>
      </c>
      <c r="G198" s="58"/>
    </row>
    <row r="199" spans="1:7" x14ac:dyDescent="0.25">
      <c r="A199" s="57" t="s">
        <v>1941</v>
      </c>
      <c r="B199" s="17" t="s">
        <v>1942</v>
      </c>
      <c r="C199" s="17" t="s">
        <v>1285</v>
      </c>
      <c r="D199" s="6">
        <v>971</v>
      </c>
      <c r="E199" s="7">
        <v>18.46</v>
      </c>
      <c r="F199" s="8">
        <v>1.6000000000000001E-3</v>
      </c>
      <c r="G199" s="58"/>
    </row>
    <row r="200" spans="1:7" x14ac:dyDescent="0.25">
      <c r="A200" s="57" t="s">
        <v>2125</v>
      </c>
      <c r="B200" s="17" t="s">
        <v>2126</v>
      </c>
      <c r="C200" s="17" t="s">
        <v>1285</v>
      </c>
      <c r="D200" s="6">
        <v>644</v>
      </c>
      <c r="E200" s="7">
        <v>18.420000000000002</v>
      </c>
      <c r="F200" s="8">
        <v>1.6000000000000001E-3</v>
      </c>
      <c r="G200" s="58"/>
    </row>
    <row r="201" spans="1:7" x14ac:dyDescent="0.25">
      <c r="A201" s="57" t="s">
        <v>1857</v>
      </c>
      <c r="B201" s="17" t="s">
        <v>1858</v>
      </c>
      <c r="C201" s="17" t="s">
        <v>1859</v>
      </c>
      <c r="D201" s="6">
        <v>59</v>
      </c>
      <c r="E201" s="7">
        <v>18.399999999999999</v>
      </c>
      <c r="F201" s="8">
        <v>1.6000000000000001E-3</v>
      </c>
      <c r="G201" s="58"/>
    </row>
    <row r="202" spans="1:7" x14ac:dyDescent="0.25">
      <c r="A202" s="57" t="s">
        <v>1484</v>
      </c>
      <c r="B202" s="17" t="s">
        <v>1485</v>
      </c>
      <c r="C202" s="17" t="s">
        <v>1299</v>
      </c>
      <c r="D202" s="6">
        <v>1342</v>
      </c>
      <c r="E202" s="7">
        <v>18.309999999999999</v>
      </c>
      <c r="F202" s="8">
        <v>1.6000000000000001E-3</v>
      </c>
      <c r="G202" s="58"/>
    </row>
    <row r="203" spans="1:7" x14ac:dyDescent="0.25">
      <c r="A203" s="57" t="s">
        <v>1412</v>
      </c>
      <c r="B203" s="17" t="s">
        <v>1413</v>
      </c>
      <c r="C203" s="17" t="s">
        <v>1177</v>
      </c>
      <c r="D203" s="6">
        <v>3094</v>
      </c>
      <c r="E203" s="7">
        <v>17.98</v>
      </c>
      <c r="F203" s="8">
        <v>1.6000000000000001E-3</v>
      </c>
      <c r="G203" s="58"/>
    </row>
    <row r="204" spans="1:7" x14ac:dyDescent="0.25">
      <c r="A204" s="57" t="s">
        <v>2127</v>
      </c>
      <c r="B204" s="17" t="s">
        <v>2128</v>
      </c>
      <c r="C204" s="17" t="s">
        <v>1192</v>
      </c>
      <c r="D204" s="6">
        <v>14769</v>
      </c>
      <c r="E204" s="7">
        <v>17.93</v>
      </c>
      <c r="F204" s="8">
        <v>1.6000000000000001E-3</v>
      </c>
      <c r="G204" s="58"/>
    </row>
    <row r="205" spans="1:7" x14ac:dyDescent="0.25">
      <c r="A205" s="57" t="s">
        <v>2129</v>
      </c>
      <c r="B205" s="17" t="s">
        <v>2130</v>
      </c>
      <c r="C205" s="17" t="s">
        <v>1850</v>
      </c>
      <c r="D205" s="6">
        <v>46</v>
      </c>
      <c r="E205" s="7">
        <v>17.8</v>
      </c>
      <c r="F205" s="8">
        <v>1.6000000000000001E-3</v>
      </c>
      <c r="G205" s="58"/>
    </row>
    <row r="206" spans="1:7" x14ac:dyDescent="0.25">
      <c r="A206" s="57" t="s">
        <v>2000</v>
      </c>
      <c r="B206" s="17" t="s">
        <v>2001</v>
      </c>
      <c r="C206" s="17" t="s">
        <v>1492</v>
      </c>
      <c r="D206" s="6">
        <v>4101</v>
      </c>
      <c r="E206" s="7">
        <v>17.61</v>
      </c>
      <c r="F206" s="8">
        <v>1.6000000000000001E-3</v>
      </c>
      <c r="G206" s="58"/>
    </row>
    <row r="207" spans="1:7" x14ac:dyDescent="0.25">
      <c r="A207" s="57" t="s">
        <v>1530</v>
      </c>
      <c r="B207" s="17" t="s">
        <v>1531</v>
      </c>
      <c r="C207" s="17" t="s">
        <v>1299</v>
      </c>
      <c r="D207" s="6">
        <v>1155</v>
      </c>
      <c r="E207" s="7">
        <v>17.5</v>
      </c>
      <c r="F207" s="8">
        <v>1.6000000000000001E-3</v>
      </c>
      <c r="G207" s="58"/>
    </row>
    <row r="208" spans="1:7" x14ac:dyDescent="0.25">
      <c r="A208" s="57" t="s">
        <v>1294</v>
      </c>
      <c r="B208" s="17" t="s">
        <v>1295</v>
      </c>
      <c r="C208" s="17" t="s">
        <v>1296</v>
      </c>
      <c r="D208" s="6">
        <v>767</v>
      </c>
      <c r="E208" s="7">
        <v>17.36</v>
      </c>
      <c r="F208" s="8">
        <v>1.5E-3</v>
      </c>
      <c r="G208" s="58"/>
    </row>
    <row r="209" spans="1:7" x14ac:dyDescent="0.25">
      <c r="A209" s="57" t="s">
        <v>1383</v>
      </c>
      <c r="B209" s="17" t="s">
        <v>1384</v>
      </c>
      <c r="C209" s="17" t="s">
        <v>1326</v>
      </c>
      <c r="D209" s="6">
        <v>670</v>
      </c>
      <c r="E209" s="7">
        <v>17.149999999999999</v>
      </c>
      <c r="F209" s="8">
        <v>1.5E-3</v>
      </c>
      <c r="G209" s="58"/>
    </row>
    <row r="210" spans="1:7" x14ac:dyDescent="0.25">
      <c r="A210" s="57" t="s">
        <v>1310</v>
      </c>
      <c r="B210" s="17" t="s">
        <v>1311</v>
      </c>
      <c r="C210" s="17" t="s">
        <v>1177</v>
      </c>
      <c r="D210" s="6">
        <v>13704</v>
      </c>
      <c r="E210" s="7">
        <v>17.05</v>
      </c>
      <c r="F210" s="8">
        <v>1.5E-3</v>
      </c>
      <c r="G210" s="58"/>
    </row>
    <row r="211" spans="1:7" x14ac:dyDescent="0.25">
      <c r="A211" s="57" t="s">
        <v>2131</v>
      </c>
      <c r="B211" s="17" t="s">
        <v>2132</v>
      </c>
      <c r="C211" s="17" t="s">
        <v>1245</v>
      </c>
      <c r="D211" s="6">
        <v>5128</v>
      </c>
      <c r="E211" s="7">
        <v>16.91</v>
      </c>
      <c r="F211" s="8">
        <v>1.5E-3</v>
      </c>
      <c r="G211" s="58"/>
    </row>
    <row r="212" spans="1:7" x14ac:dyDescent="0.25">
      <c r="A212" s="57" t="s">
        <v>1387</v>
      </c>
      <c r="B212" s="17" t="s">
        <v>1388</v>
      </c>
      <c r="C212" s="17" t="s">
        <v>1280</v>
      </c>
      <c r="D212" s="6">
        <v>2746</v>
      </c>
      <c r="E212" s="7">
        <v>16.82</v>
      </c>
      <c r="F212" s="8">
        <v>1.5E-3</v>
      </c>
      <c r="G212" s="58"/>
    </row>
    <row r="213" spans="1:7" x14ac:dyDescent="0.25">
      <c r="A213" s="57" t="s">
        <v>1889</v>
      </c>
      <c r="B213" s="17" t="s">
        <v>1890</v>
      </c>
      <c r="C213" s="17" t="s">
        <v>1202</v>
      </c>
      <c r="D213" s="6">
        <v>957</v>
      </c>
      <c r="E213" s="7">
        <v>16.77</v>
      </c>
      <c r="F213" s="8">
        <v>1.5E-3</v>
      </c>
      <c r="G213" s="58"/>
    </row>
    <row r="214" spans="1:7" x14ac:dyDescent="0.25">
      <c r="A214" s="57" t="s">
        <v>1217</v>
      </c>
      <c r="B214" s="17" t="s">
        <v>1218</v>
      </c>
      <c r="C214" s="17" t="s">
        <v>1219</v>
      </c>
      <c r="D214" s="6">
        <v>6168</v>
      </c>
      <c r="E214" s="7">
        <v>16.760000000000002</v>
      </c>
      <c r="F214" s="8">
        <v>1.5E-3</v>
      </c>
      <c r="G214" s="58"/>
    </row>
    <row r="215" spans="1:7" x14ac:dyDescent="0.25">
      <c r="A215" s="57" t="s">
        <v>1853</v>
      </c>
      <c r="B215" s="17" t="s">
        <v>1854</v>
      </c>
      <c r="C215" s="17" t="s">
        <v>1492</v>
      </c>
      <c r="D215" s="6">
        <v>614</v>
      </c>
      <c r="E215" s="7">
        <v>16.64</v>
      </c>
      <c r="F215" s="8">
        <v>1.5E-3</v>
      </c>
      <c r="G215" s="58"/>
    </row>
    <row r="216" spans="1:7" x14ac:dyDescent="0.25">
      <c r="A216" s="57" t="s">
        <v>2133</v>
      </c>
      <c r="B216" s="17" t="s">
        <v>2134</v>
      </c>
      <c r="C216" s="17" t="s">
        <v>1245</v>
      </c>
      <c r="D216" s="6">
        <v>3055</v>
      </c>
      <c r="E216" s="7">
        <v>16.600000000000001</v>
      </c>
      <c r="F216" s="8">
        <v>1.5E-3</v>
      </c>
      <c r="G216" s="58"/>
    </row>
    <row r="217" spans="1:7" x14ac:dyDescent="0.25">
      <c r="A217" s="57" t="s">
        <v>2135</v>
      </c>
      <c r="B217" s="17" t="s">
        <v>2136</v>
      </c>
      <c r="C217" s="17" t="s">
        <v>1199</v>
      </c>
      <c r="D217" s="6">
        <v>200</v>
      </c>
      <c r="E217" s="7">
        <v>16.55</v>
      </c>
      <c r="F217" s="8">
        <v>1.5E-3</v>
      </c>
      <c r="G217" s="58"/>
    </row>
    <row r="218" spans="1:7" x14ac:dyDescent="0.25">
      <c r="A218" s="57" t="s">
        <v>2137</v>
      </c>
      <c r="B218" s="17" t="s">
        <v>2138</v>
      </c>
      <c r="C218" s="17" t="s">
        <v>1257</v>
      </c>
      <c r="D218" s="6">
        <v>849</v>
      </c>
      <c r="E218" s="7">
        <v>16.53</v>
      </c>
      <c r="F218" s="8">
        <v>1.5E-3</v>
      </c>
      <c r="G218" s="58"/>
    </row>
    <row r="219" spans="1:7" x14ac:dyDescent="0.25">
      <c r="A219" s="57" t="s">
        <v>1438</v>
      </c>
      <c r="B219" s="17" t="s">
        <v>1439</v>
      </c>
      <c r="C219" s="17" t="s">
        <v>1280</v>
      </c>
      <c r="D219" s="6">
        <v>62</v>
      </c>
      <c r="E219" s="7">
        <v>15.92</v>
      </c>
      <c r="F219" s="8">
        <v>1.4E-3</v>
      </c>
      <c r="G219" s="58"/>
    </row>
    <row r="220" spans="1:7" x14ac:dyDescent="0.25">
      <c r="A220" s="57" t="s">
        <v>1369</v>
      </c>
      <c r="B220" s="17" t="s">
        <v>1370</v>
      </c>
      <c r="C220" s="17" t="s">
        <v>1248</v>
      </c>
      <c r="D220" s="6">
        <v>244</v>
      </c>
      <c r="E220" s="7">
        <v>15.52</v>
      </c>
      <c r="F220" s="8">
        <v>1.4E-3</v>
      </c>
      <c r="G220" s="58"/>
    </row>
    <row r="221" spans="1:7" x14ac:dyDescent="0.25">
      <c r="A221" s="57" t="s">
        <v>2139</v>
      </c>
      <c r="B221" s="17" t="s">
        <v>2140</v>
      </c>
      <c r="C221" s="17" t="s">
        <v>1230</v>
      </c>
      <c r="D221" s="6">
        <v>5293</v>
      </c>
      <c r="E221" s="7">
        <v>15.47</v>
      </c>
      <c r="F221" s="8">
        <v>1.4E-3</v>
      </c>
      <c r="G221" s="58"/>
    </row>
    <row r="222" spans="1:7" x14ac:dyDescent="0.25">
      <c r="A222" s="57" t="s">
        <v>1972</v>
      </c>
      <c r="B222" s="17" t="s">
        <v>1973</v>
      </c>
      <c r="C222" s="17" t="s">
        <v>1548</v>
      </c>
      <c r="D222" s="6">
        <v>1856</v>
      </c>
      <c r="E222" s="7">
        <v>15.45</v>
      </c>
      <c r="F222" s="8">
        <v>1.4E-3</v>
      </c>
      <c r="G222" s="58"/>
    </row>
    <row r="223" spans="1:7" x14ac:dyDescent="0.25">
      <c r="A223" s="57" t="s">
        <v>1540</v>
      </c>
      <c r="B223" s="17" t="s">
        <v>1541</v>
      </c>
      <c r="C223" s="17" t="s">
        <v>1403</v>
      </c>
      <c r="D223" s="6">
        <v>1341</v>
      </c>
      <c r="E223" s="7">
        <v>15.21</v>
      </c>
      <c r="F223" s="8">
        <v>1.4E-3</v>
      </c>
      <c r="G223" s="58"/>
    </row>
    <row r="224" spans="1:7" x14ac:dyDescent="0.25">
      <c r="A224" s="57" t="s">
        <v>2141</v>
      </c>
      <c r="B224" s="17" t="s">
        <v>2142</v>
      </c>
      <c r="C224" s="17" t="s">
        <v>1254</v>
      </c>
      <c r="D224" s="6">
        <v>99</v>
      </c>
      <c r="E224" s="7">
        <v>15.03</v>
      </c>
      <c r="F224" s="8">
        <v>1.2999999999999999E-3</v>
      </c>
      <c r="G224" s="58"/>
    </row>
    <row r="225" spans="1:7" x14ac:dyDescent="0.25">
      <c r="A225" s="57" t="s">
        <v>1516</v>
      </c>
      <c r="B225" s="17" t="s">
        <v>1517</v>
      </c>
      <c r="C225" s="17" t="s">
        <v>1205</v>
      </c>
      <c r="D225" s="6">
        <v>1693</v>
      </c>
      <c r="E225" s="7">
        <v>14.38</v>
      </c>
      <c r="F225" s="8">
        <v>1.2999999999999999E-3</v>
      </c>
      <c r="G225" s="58"/>
    </row>
    <row r="226" spans="1:7" x14ac:dyDescent="0.25">
      <c r="A226" s="57" t="s">
        <v>2143</v>
      </c>
      <c r="B226" s="17" t="s">
        <v>2144</v>
      </c>
      <c r="C226" s="17" t="s">
        <v>1192</v>
      </c>
      <c r="D226" s="6">
        <v>1388</v>
      </c>
      <c r="E226" s="7">
        <v>14.25</v>
      </c>
      <c r="F226" s="8">
        <v>1.2999999999999999E-3</v>
      </c>
      <c r="G226" s="58"/>
    </row>
    <row r="227" spans="1:7" x14ac:dyDescent="0.25">
      <c r="A227" s="57" t="s">
        <v>1394</v>
      </c>
      <c r="B227" s="17" t="s">
        <v>1845</v>
      </c>
      <c r="C227" s="17" t="s">
        <v>1305</v>
      </c>
      <c r="D227" s="6">
        <v>2156</v>
      </c>
      <c r="E227" s="7">
        <v>14.17</v>
      </c>
      <c r="F227" s="8">
        <v>1.2999999999999999E-3</v>
      </c>
      <c r="G227" s="58"/>
    </row>
    <row r="228" spans="1:7" x14ac:dyDescent="0.25">
      <c r="A228" s="57" t="s">
        <v>1490</v>
      </c>
      <c r="B228" s="17" t="s">
        <v>1491</v>
      </c>
      <c r="C228" s="17" t="s">
        <v>1492</v>
      </c>
      <c r="D228" s="6">
        <v>2695</v>
      </c>
      <c r="E228" s="7">
        <v>14.1</v>
      </c>
      <c r="F228" s="8">
        <v>1.2999999999999999E-3</v>
      </c>
      <c r="G228" s="58"/>
    </row>
    <row r="229" spans="1:7" x14ac:dyDescent="0.25">
      <c r="A229" s="57" t="s">
        <v>2145</v>
      </c>
      <c r="B229" s="17" t="s">
        <v>2146</v>
      </c>
      <c r="C229" s="17" t="s">
        <v>1205</v>
      </c>
      <c r="D229" s="6">
        <v>2321</v>
      </c>
      <c r="E229" s="7">
        <v>13.97</v>
      </c>
      <c r="F229" s="8">
        <v>1.1999999999999999E-3</v>
      </c>
      <c r="G229" s="58"/>
    </row>
    <row r="230" spans="1:7" x14ac:dyDescent="0.25">
      <c r="A230" s="57" t="s">
        <v>1949</v>
      </c>
      <c r="B230" s="17" t="s">
        <v>1950</v>
      </c>
      <c r="C230" s="17" t="s">
        <v>1368</v>
      </c>
      <c r="D230" s="6">
        <v>1355</v>
      </c>
      <c r="E230" s="7">
        <v>13.83</v>
      </c>
      <c r="F230" s="8">
        <v>1.1999999999999999E-3</v>
      </c>
      <c r="G230" s="58"/>
    </row>
    <row r="231" spans="1:7" x14ac:dyDescent="0.25">
      <c r="A231" s="57" t="s">
        <v>2147</v>
      </c>
      <c r="B231" s="17" t="s">
        <v>2148</v>
      </c>
      <c r="C231" s="17" t="s">
        <v>1363</v>
      </c>
      <c r="D231" s="6">
        <v>263</v>
      </c>
      <c r="E231" s="7">
        <v>13.82</v>
      </c>
      <c r="F231" s="8">
        <v>1.1999999999999999E-3</v>
      </c>
      <c r="G231" s="58"/>
    </row>
    <row r="232" spans="1:7" x14ac:dyDescent="0.25">
      <c r="A232" s="57" t="s">
        <v>1300</v>
      </c>
      <c r="B232" s="17" t="s">
        <v>1301</v>
      </c>
      <c r="C232" s="17" t="s">
        <v>1302</v>
      </c>
      <c r="D232" s="6">
        <v>6540</v>
      </c>
      <c r="E232" s="7">
        <v>13.44</v>
      </c>
      <c r="F232" s="8">
        <v>1.1999999999999999E-3</v>
      </c>
      <c r="G232" s="58"/>
    </row>
    <row r="233" spans="1:7" x14ac:dyDescent="0.25">
      <c r="A233" s="57" t="s">
        <v>1899</v>
      </c>
      <c r="B233" s="17" t="s">
        <v>1900</v>
      </c>
      <c r="C233" s="17" t="s">
        <v>1254</v>
      </c>
      <c r="D233" s="6">
        <v>734</v>
      </c>
      <c r="E233" s="7">
        <v>13.41</v>
      </c>
      <c r="F233" s="8">
        <v>1.1999999999999999E-3</v>
      </c>
      <c r="G233" s="58"/>
    </row>
    <row r="234" spans="1:7" x14ac:dyDescent="0.25">
      <c r="A234" s="57" t="s">
        <v>1236</v>
      </c>
      <c r="B234" s="17" t="s">
        <v>1237</v>
      </c>
      <c r="C234" s="17" t="s">
        <v>1238</v>
      </c>
      <c r="D234" s="6">
        <v>1401</v>
      </c>
      <c r="E234" s="7">
        <v>13.03</v>
      </c>
      <c r="F234" s="8">
        <v>1.1999999999999999E-3</v>
      </c>
      <c r="G234" s="58"/>
    </row>
    <row r="235" spans="1:7" x14ac:dyDescent="0.25">
      <c r="A235" s="57" t="s">
        <v>1782</v>
      </c>
      <c r="B235" s="17" t="s">
        <v>1783</v>
      </c>
      <c r="C235" s="17" t="s">
        <v>1251</v>
      </c>
      <c r="D235" s="6">
        <v>5262</v>
      </c>
      <c r="E235" s="7">
        <v>12.91</v>
      </c>
      <c r="F235" s="8">
        <v>1.1000000000000001E-3</v>
      </c>
      <c r="G235" s="58"/>
    </row>
    <row r="236" spans="1:7" x14ac:dyDescent="0.25">
      <c r="A236" s="57" t="s">
        <v>2149</v>
      </c>
      <c r="B236" s="17" t="s">
        <v>2150</v>
      </c>
      <c r="C236" s="17" t="s">
        <v>1177</v>
      </c>
      <c r="D236" s="6">
        <v>20699</v>
      </c>
      <c r="E236" s="7">
        <v>12.91</v>
      </c>
      <c r="F236" s="8">
        <v>1.1000000000000001E-3</v>
      </c>
      <c r="G236" s="58"/>
    </row>
    <row r="237" spans="1:7" x14ac:dyDescent="0.25">
      <c r="A237" s="57" t="s">
        <v>1252</v>
      </c>
      <c r="B237" s="17" t="s">
        <v>1253</v>
      </c>
      <c r="C237" s="17" t="s">
        <v>1254</v>
      </c>
      <c r="D237" s="6">
        <v>10932</v>
      </c>
      <c r="E237" s="7">
        <v>12.8</v>
      </c>
      <c r="F237" s="8">
        <v>1.1000000000000001E-3</v>
      </c>
      <c r="G237" s="58"/>
    </row>
    <row r="238" spans="1:7" x14ac:dyDescent="0.25">
      <c r="A238" s="57" t="s">
        <v>2151</v>
      </c>
      <c r="B238" s="17" t="s">
        <v>2152</v>
      </c>
      <c r="C238" s="17" t="s">
        <v>1293</v>
      </c>
      <c r="D238" s="6">
        <v>1688</v>
      </c>
      <c r="E238" s="7">
        <v>12.28</v>
      </c>
      <c r="F238" s="8">
        <v>1.1000000000000001E-3</v>
      </c>
      <c r="G238" s="58"/>
    </row>
    <row r="239" spans="1:7" x14ac:dyDescent="0.25">
      <c r="A239" s="57" t="s">
        <v>2153</v>
      </c>
      <c r="B239" s="17" t="s">
        <v>2154</v>
      </c>
      <c r="C239" s="17" t="s">
        <v>1238</v>
      </c>
      <c r="D239" s="6">
        <v>8057</v>
      </c>
      <c r="E239" s="7">
        <v>12.12</v>
      </c>
      <c r="F239" s="8">
        <v>1.1000000000000001E-3</v>
      </c>
      <c r="G239" s="58"/>
    </row>
    <row r="240" spans="1:7" x14ac:dyDescent="0.25">
      <c r="A240" s="57" t="s">
        <v>2155</v>
      </c>
      <c r="B240" s="17" t="s">
        <v>2156</v>
      </c>
      <c r="C240" s="17" t="s">
        <v>1199</v>
      </c>
      <c r="D240" s="6">
        <v>8433</v>
      </c>
      <c r="E240" s="7">
        <v>12</v>
      </c>
      <c r="F240" s="8">
        <v>1.1000000000000001E-3</v>
      </c>
      <c r="G240" s="58"/>
    </row>
    <row r="241" spans="1:7" x14ac:dyDescent="0.25">
      <c r="A241" s="57" t="s">
        <v>1522</v>
      </c>
      <c r="B241" s="17" t="s">
        <v>1523</v>
      </c>
      <c r="C241" s="17" t="s">
        <v>1290</v>
      </c>
      <c r="D241" s="6">
        <v>2386</v>
      </c>
      <c r="E241" s="7">
        <v>11.86</v>
      </c>
      <c r="F241" s="8">
        <v>1.1000000000000001E-3</v>
      </c>
      <c r="G241" s="58"/>
    </row>
    <row r="242" spans="1:7" x14ac:dyDescent="0.25">
      <c r="A242" s="57" t="s">
        <v>1901</v>
      </c>
      <c r="B242" s="17" t="s">
        <v>1902</v>
      </c>
      <c r="C242" s="17" t="s">
        <v>1850</v>
      </c>
      <c r="D242" s="6">
        <v>632</v>
      </c>
      <c r="E242" s="7">
        <v>11.78</v>
      </c>
      <c r="F242" s="8">
        <v>1E-3</v>
      </c>
      <c r="G242" s="58"/>
    </row>
    <row r="243" spans="1:7" x14ac:dyDescent="0.25">
      <c r="A243" s="57" t="s">
        <v>2157</v>
      </c>
      <c r="B243" s="17" t="s">
        <v>2158</v>
      </c>
      <c r="C243" s="17" t="s">
        <v>1302</v>
      </c>
      <c r="D243" s="6">
        <v>1268</v>
      </c>
      <c r="E243" s="7">
        <v>11.75</v>
      </c>
      <c r="F243" s="8">
        <v>1E-3</v>
      </c>
      <c r="G243" s="58"/>
    </row>
    <row r="244" spans="1:7" x14ac:dyDescent="0.25">
      <c r="A244" s="57" t="s">
        <v>2159</v>
      </c>
      <c r="B244" s="17" t="s">
        <v>2160</v>
      </c>
      <c r="C244" s="17" t="s">
        <v>1245</v>
      </c>
      <c r="D244" s="6">
        <v>5161</v>
      </c>
      <c r="E244" s="7">
        <v>11.72</v>
      </c>
      <c r="F244" s="8">
        <v>1E-3</v>
      </c>
      <c r="G244" s="58"/>
    </row>
    <row r="245" spans="1:7" x14ac:dyDescent="0.25">
      <c r="A245" s="57" t="s">
        <v>1406</v>
      </c>
      <c r="B245" s="17" t="s">
        <v>1407</v>
      </c>
      <c r="C245" s="17" t="s">
        <v>1254</v>
      </c>
      <c r="D245" s="6">
        <v>39</v>
      </c>
      <c r="E245" s="7">
        <v>11.71</v>
      </c>
      <c r="F245" s="8">
        <v>1E-3</v>
      </c>
      <c r="G245" s="58"/>
    </row>
    <row r="246" spans="1:7" x14ac:dyDescent="0.25">
      <c r="A246" s="57" t="s">
        <v>1503</v>
      </c>
      <c r="B246" s="17" t="s">
        <v>1504</v>
      </c>
      <c r="C246" s="17" t="s">
        <v>1257</v>
      </c>
      <c r="D246" s="6">
        <v>1161</v>
      </c>
      <c r="E246" s="7">
        <v>11.7</v>
      </c>
      <c r="F246" s="8">
        <v>1E-3</v>
      </c>
      <c r="G246" s="58"/>
    </row>
    <row r="247" spans="1:7" x14ac:dyDescent="0.25">
      <c r="A247" s="57" t="s">
        <v>2161</v>
      </c>
      <c r="B247" s="17" t="s">
        <v>2162</v>
      </c>
      <c r="C247" s="17" t="s">
        <v>1273</v>
      </c>
      <c r="D247" s="6">
        <v>1262</v>
      </c>
      <c r="E247" s="7">
        <v>11.69</v>
      </c>
      <c r="F247" s="8">
        <v>1E-3</v>
      </c>
      <c r="G247" s="58"/>
    </row>
    <row r="248" spans="1:7" x14ac:dyDescent="0.25">
      <c r="A248" s="57" t="s">
        <v>2163</v>
      </c>
      <c r="B248" s="17" t="s">
        <v>2164</v>
      </c>
      <c r="C248" s="17" t="s">
        <v>1299</v>
      </c>
      <c r="D248" s="6">
        <v>4220</v>
      </c>
      <c r="E248" s="7">
        <v>11.07</v>
      </c>
      <c r="F248" s="8">
        <v>1E-3</v>
      </c>
      <c r="G248" s="58"/>
    </row>
    <row r="249" spans="1:7" x14ac:dyDescent="0.25">
      <c r="A249" s="57" t="s">
        <v>1536</v>
      </c>
      <c r="B249" s="17" t="s">
        <v>1537</v>
      </c>
      <c r="C249" s="17" t="s">
        <v>1257</v>
      </c>
      <c r="D249" s="6">
        <v>421</v>
      </c>
      <c r="E249" s="7">
        <v>10.95</v>
      </c>
      <c r="F249" s="8">
        <v>1E-3</v>
      </c>
      <c r="G249" s="58"/>
    </row>
    <row r="250" spans="1:7" x14ac:dyDescent="0.25">
      <c r="A250" s="57" t="s">
        <v>1426</v>
      </c>
      <c r="B250" s="17" t="s">
        <v>1427</v>
      </c>
      <c r="C250" s="17" t="s">
        <v>1245</v>
      </c>
      <c r="D250" s="6">
        <v>1785</v>
      </c>
      <c r="E250" s="7">
        <v>10.86</v>
      </c>
      <c r="F250" s="8">
        <v>1E-3</v>
      </c>
      <c r="G250" s="58"/>
    </row>
    <row r="251" spans="1:7" x14ac:dyDescent="0.25">
      <c r="A251" s="57" t="s">
        <v>1795</v>
      </c>
      <c r="B251" s="17" t="s">
        <v>1796</v>
      </c>
      <c r="C251" s="17" t="s">
        <v>1245</v>
      </c>
      <c r="D251" s="6">
        <v>1161</v>
      </c>
      <c r="E251" s="7">
        <v>10.64</v>
      </c>
      <c r="F251" s="8">
        <v>8.9999999999999998E-4</v>
      </c>
      <c r="G251" s="58"/>
    </row>
    <row r="252" spans="1:7" x14ac:dyDescent="0.25">
      <c r="A252" s="57" t="s">
        <v>2165</v>
      </c>
      <c r="B252" s="17" t="s">
        <v>2166</v>
      </c>
      <c r="C252" s="17" t="s">
        <v>1290</v>
      </c>
      <c r="D252" s="6">
        <v>3242</v>
      </c>
      <c r="E252" s="7">
        <v>10.42</v>
      </c>
      <c r="F252" s="8">
        <v>8.9999999999999998E-4</v>
      </c>
      <c r="G252" s="58"/>
    </row>
    <row r="253" spans="1:7" x14ac:dyDescent="0.25">
      <c r="A253" s="57" t="s">
        <v>2167</v>
      </c>
      <c r="B253" s="17" t="s">
        <v>2168</v>
      </c>
      <c r="C253" s="17" t="s">
        <v>1859</v>
      </c>
      <c r="D253" s="6">
        <v>1330</v>
      </c>
      <c r="E253" s="7">
        <v>10.41</v>
      </c>
      <c r="F253" s="8">
        <v>8.9999999999999998E-4</v>
      </c>
      <c r="G253" s="58"/>
    </row>
    <row r="254" spans="1:7" x14ac:dyDescent="0.25">
      <c r="A254" s="57" t="s">
        <v>1286</v>
      </c>
      <c r="B254" s="17" t="s">
        <v>1287</v>
      </c>
      <c r="C254" s="17" t="s">
        <v>1222</v>
      </c>
      <c r="D254" s="6">
        <v>1720</v>
      </c>
      <c r="E254" s="7">
        <v>10.32</v>
      </c>
      <c r="F254" s="8">
        <v>8.9999999999999998E-4</v>
      </c>
      <c r="G254" s="58"/>
    </row>
    <row r="255" spans="1:7" x14ac:dyDescent="0.25">
      <c r="A255" s="57" t="s">
        <v>1464</v>
      </c>
      <c r="B255" s="17" t="s">
        <v>1465</v>
      </c>
      <c r="C255" s="17" t="s">
        <v>1199</v>
      </c>
      <c r="D255" s="6">
        <v>1353</v>
      </c>
      <c r="E255" s="7">
        <v>9.23</v>
      </c>
      <c r="F255" s="8">
        <v>8.0000000000000004E-4</v>
      </c>
      <c r="G255" s="58"/>
    </row>
    <row r="256" spans="1:7" x14ac:dyDescent="0.25">
      <c r="A256" s="57" t="s">
        <v>2169</v>
      </c>
      <c r="B256" s="17" t="s">
        <v>2170</v>
      </c>
      <c r="C256" s="17" t="s">
        <v>1177</v>
      </c>
      <c r="D256" s="6">
        <v>11175</v>
      </c>
      <c r="E256" s="7">
        <v>9.0500000000000007</v>
      </c>
      <c r="F256" s="8">
        <v>8.0000000000000004E-4</v>
      </c>
      <c r="G256" s="58"/>
    </row>
    <row r="257" spans="1:7" x14ac:dyDescent="0.25">
      <c r="A257" s="57" t="s">
        <v>2171</v>
      </c>
      <c r="B257" s="17" t="s">
        <v>2172</v>
      </c>
      <c r="C257" s="17" t="s">
        <v>1363</v>
      </c>
      <c r="D257" s="6">
        <v>2594</v>
      </c>
      <c r="E257" s="7">
        <v>9.02</v>
      </c>
      <c r="F257" s="8">
        <v>8.0000000000000004E-4</v>
      </c>
      <c r="G257" s="58"/>
    </row>
    <row r="258" spans="1:7" x14ac:dyDescent="0.25">
      <c r="A258" s="57" t="s">
        <v>2173</v>
      </c>
      <c r="B258" s="17" t="s">
        <v>2174</v>
      </c>
      <c r="C258" s="17" t="s">
        <v>1363</v>
      </c>
      <c r="D258" s="6">
        <v>1345</v>
      </c>
      <c r="E258" s="7">
        <v>8.4499999999999993</v>
      </c>
      <c r="F258" s="8">
        <v>8.0000000000000004E-4</v>
      </c>
      <c r="G258" s="58"/>
    </row>
    <row r="259" spans="1:7" x14ac:dyDescent="0.25">
      <c r="A259" s="57" t="s">
        <v>2047</v>
      </c>
      <c r="B259" s="17" t="s">
        <v>2048</v>
      </c>
      <c r="C259" s="17" t="s">
        <v>1299</v>
      </c>
      <c r="D259" s="6">
        <v>1284</v>
      </c>
      <c r="E259" s="7">
        <v>7.36</v>
      </c>
      <c r="F259" s="8">
        <v>6.9999999999999999E-4</v>
      </c>
      <c r="G259" s="58"/>
    </row>
    <row r="260" spans="1:7" x14ac:dyDescent="0.25">
      <c r="A260" s="57" t="s">
        <v>1945</v>
      </c>
      <c r="B260" s="17" t="s">
        <v>1946</v>
      </c>
      <c r="C260" s="17" t="s">
        <v>1299</v>
      </c>
      <c r="D260" s="6">
        <v>622</v>
      </c>
      <c r="E260" s="7">
        <v>7.18</v>
      </c>
      <c r="F260" s="8">
        <v>5.9999999999999995E-4</v>
      </c>
      <c r="G260" s="58"/>
    </row>
    <row r="261" spans="1:7" x14ac:dyDescent="0.25">
      <c r="A261" s="59" t="s">
        <v>129</v>
      </c>
      <c r="B261" s="18"/>
      <c r="C261" s="18"/>
      <c r="D261" s="9"/>
      <c r="E261" s="20">
        <v>11207.82</v>
      </c>
      <c r="F261" s="21">
        <v>0.99650000000000005</v>
      </c>
      <c r="G261" s="60"/>
    </row>
    <row r="262" spans="1:7" x14ac:dyDescent="0.25">
      <c r="A262" s="59" t="s">
        <v>1551</v>
      </c>
      <c r="B262" s="17"/>
      <c r="C262" s="17"/>
      <c r="D262" s="6"/>
      <c r="E262" s="7"/>
      <c r="F262" s="8"/>
      <c r="G262" s="58"/>
    </row>
    <row r="263" spans="1:7" x14ac:dyDescent="0.25">
      <c r="A263" s="59" t="s">
        <v>129</v>
      </c>
      <c r="B263" s="17"/>
      <c r="C263" s="17"/>
      <c r="D263" s="6"/>
      <c r="E263" s="22" t="s">
        <v>123</v>
      </c>
      <c r="F263" s="23" t="s">
        <v>123</v>
      </c>
      <c r="G263" s="58"/>
    </row>
    <row r="264" spans="1:7" x14ac:dyDescent="0.25">
      <c r="A264" s="61" t="s">
        <v>165</v>
      </c>
      <c r="B264" s="40"/>
      <c r="C264" s="40"/>
      <c r="D264" s="41"/>
      <c r="E264" s="14">
        <v>11207.82</v>
      </c>
      <c r="F264" s="15">
        <v>0.99650000000000005</v>
      </c>
      <c r="G264" s="60"/>
    </row>
    <row r="265" spans="1:7" x14ac:dyDescent="0.25">
      <c r="A265" s="57"/>
      <c r="B265" s="17"/>
      <c r="C265" s="17"/>
      <c r="D265" s="6"/>
      <c r="E265" s="7"/>
      <c r="F265" s="8"/>
      <c r="G265" s="58"/>
    </row>
    <row r="266" spans="1:7" x14ac:dyDescent="0.25">
      <c r="A266" s="57"/>
      <c r="B266" s="17"/>
      <c r="C266" s="17"/>
      <c r="D266" s="6"/>
      <c r="E266" s="7"/>
      <c r="F266" s="8"/>
      <c r="G266" s="58"/>
    </row>
    <row r="267" spans="1:7" x14ac:dyDescent="0.25">
      <c r="A267" s="59" t="s">
        <v>169</v>
      </c>
      <c r="B267" s="17"/>
      <c r="C267" s="17"/>
      <c r="D267" s="6"/>
      <c r="E267" s="7"/>
      <c r="F267" s="8"/>
      <c r="G267" s="58"/>
    </row>
    <row r="268" spans="1:7" x14ac:dyDescent="0.25">
      <c r="A268" s="57" t="s">
        <v>170</v>
      </c>
      <c r="B268" s="17"/>
      <c r="C268" s="17"/>
      <c r="D268" s="6"/>
      <c r="E268" s="7">
        <v>55.95</v>
      </c>
      <c r="F268" s="8">
        <v>5.0000000000000001E-3</v>
      </c>
      <c r="G268" s="58">
        <v>7.0182999999999995E-2</v>
      </c>
    </row>
    <row r="269" spans="1:7" x14ac:dyDescent="0.25">
      <c r="A269" s="59" t="s">
        <v>129</v>
      </c>
      <c r="B269" s="18"/>
      <c r="C269" s="18"/>
      <c r="D269" s="9"/>
      <c r="E269" s="20">
        <v>55.95</v>
      </c>
      <c r="F269" s="21">
        <v>5.0000000000000001E-3</v>
      </c>
      <c r="G269" s="60"/>
    </row>
    <row r="270" spans="1:7" x14ac:dyDescent="0.25">
      <c r="A270" s="57"/>
      <c r="B270" s="17"/>
      <c r="C270" s="17"/>
      <c r="D270" s="6"/>
      <c r="E270" s="7"/>
      <c r="F270" s="8"/>
      <c r="G270" s="58"/>
    </row>
    <row r="271" spans="1:7" x14ac:dyDescent="0.25">
      <c r="A271" s="61" t="s">
        <v>165</v>
      </c>
      <c r="B271" s="40"/>
      <c r="C271" s="40"/>
      <c r="D271" s="41"/>
      <c r="E271" s="20">
        <v>55.95</v>
      </c>
      <c r="F271" s="21">
        <v>5.0000000000000001E-3</v>
      </c>
      <c r="G271" s="60"/>
    </row>
    <row r="272" spans="1:7" x14ac:dyDescent="0.25">
      <c r="A272" s="57" t="s">
        <v>171</v>
      </c>
      <c r="B272" s="17"/>
      <c r="C272" s="17"/>
      <c r="D272" s="6"/>
      <c r="E272" s="7">
        <v>4.30298E-2</v>
      </c>
      <c r="F272" s="45" t="s">
        <v>172</v>
      </c>
      <c r="G272" s="58"/>
    </row>
    <row r="273" spans="1:7" x14ac:dyDescent="0.25">
      <c r="A273" s="57" t="s">
        <v>173</v>
      </c>
      <c r="B273" s="17"/>
      <c r="C273" s="17"/>
      <c r="D273" s="6"/>
      <c r="E273" s="11">
        <v>-7.0330298000000004</v>
      </c>
      <c r="F273" s="12">
        <v>-1.503E-3</v>
      </c>
      <c r="G273" s="58">
        <v>7.0182999999999995E-2</v>
      </c>
    </row>
    <row r="274" spans="1:7" x14ac:dyDescent="0.25">
      <c r="A274" s="62" t="s">
        <v>174</v>
      </c>
      <c r="B274" s="19"/>
      <c r="C274" s="19"/>
      <c r="D274" s="13"/>
      <c r="E274" s="14">
        <v>11256.78</v>
      </c>
      <c r="F274" s="15">
        <v>1</v>
      </c>
      <c r="G274" s="63"/>
    </row>
    <row r="275" spans="1:7" x14ac:dyDescent="0.25">
      <c r="A275" s="48"/>
      <c r="G275" s="49"/>
    </row>
    <row r="276" spans="1:7" x14ac:dyDescent="0.25">
      <c r="A276" s="46" t="s">
        <v>177</v>
      </c>
      <c r="G276" s="49"/>
    </row>
    <row r="277" spans="1:7" x14ac:dyDescent="0.25">
      <c r="A277" s="48"/>
      <c r="G277" s="49"/>
    </row>
    <row r="278" spans="1:7" x14ac:dyDescent="0.25">
      <c r="A278" s="46" t="s">
        <v>187</v>
      </c>
      <c r="G278" s="49"/>
    </row>
    <row r="279" spans="1:7" x14ac:dyDescent="0.25">
      <c r="A279" s="65" t="s">
        <v>188</v>
      </c>
      <c r="B279" s="66" t="s">
        <v>123</v>
      </c>
      <c r="G279" s="49"/>
    </row>
    <row r="280" spans="1:7" x14ac:dyDescent="0.25">
      <c r="A280" s="48" t="s">
        <v>189</v>
      </c>
      <c r="G280" s="49"/>
    </row>
    <row r="281" spans="1:7" x14ac:dyDescent="0.25">
      <c r="A281" s="48" t="s">
        <v>190</v>
      </c>
      <c r="B281" s="66" t="s">
        <v>191</v>
      </c>
      <c r="C281" s="66" t="s">
        <v>191</v>
      </c>
      <c r="G281" s="49"/>
    </row>
    <row r="282" spans="1:7" x14ac:dyDescent="0.25">
      <c r="A282" s="48"/>
      <c r="B282" s="28">
        <v>45198</v>
      </c>
      <c r="C282" s="28">
        <v>45382</v>
      </c>
      <c r="G282" s="49"/>
    </row>
    <row r="283" spans="1:7" x14ac:dyDescent="0.25">
      <c r="A283" s="48" t="s">
        <v>195</v>
      </c>
      <c r="B283">
        <v>12.2301</v>
      </c>
      <c r="C283">
        <v>14.3461</v>
      </c>
      <c r="E283" s="2"/>
      <c r="G283" s="68"/>
    </row>
    <row r="284" spans="1:7" x14ac:dyDescent="0.25">
      <c r="A284" s="48" t="s">
        <v>196</v>
      </c>
      <c r="B284">
        <v>12.2301</v>
      </c>
      <c r="C284">
        <v>14.3461</v>
      </c>
      <c r="E284" s="2"/>
      <c r="G284" s="68"/>
    </row>
    <row r="285" spans="1:7" x14ac:dyDescent="0.25">
      <c r="A285" s="48" t="s">
        <v>669</v>
      </c>
      <c r="B285">
        <v>12.0838</v>
      </c>
      <c r="C285">
        <v>14.1205</v>
      </c>
      <c r="E285" s="2"/>
      <c r="G285" s="68"/>
    </row>
    <row r="286" spans="1:7" x14ac:dyDescent="0.25">
      <c r="A286" s="48" t="s">
        <v>670</v>
      </c>
      <c r="B286">
        <v>12.083299999999999</v>
      </c>
      <c r="C286">
        <v>14.1198</v>
      </c>
      <c r="E286" s="2"/>
      <c r="G286" s="68"/>
    </row>
    <row r="287" spans="1:7" x14ac:dyDescent="0.25">
      <c r="A287" s="48"/>
      <c r="E287" s="2"/>
      <c r="G287" s="68"/>
    </row>
    <row r="288" spans="1:7" x14ac:dyDescent="0.25">
      <c r="A288" s="47" t="s">
        <v>205</v>
      </c>
      <c r="E288" s="2"/>
      <c r="G288" s="68"/>
    </row>
    <row r="289" spans="1:7" x14ac:dyDescent="0.25">
      <c r="A289" s="48"/>
      <c r="E289" s="2"/>
      <c r="G289" s="68"/>
    </row>
    <row r="290" spans="1:7" x14ac:dyDescent="0.25">
      <c r="A290" s="48" t="s">
        <v>207</v>
      </c>
      <c r="B290" s="66" t="s">
        <v>123</v>
      </c>
      <c r="G290" s="49"/>
    </row>
    <row r="291" spans="1:7" x14ac:dyDescent="0.25">
      <c r="A291" s="48" t="s">
        <v>208</v>
      </c>
      <c r="B291" s="66" t="s">
        <v>123</v>
      </c>
      <c r="G291" s="49"/>
    </row>
    <row r="292" spans="1:7" x14ac:dyDescent="0.25">
      <c r="A292" s="65" t="s">
        <v>209</v>
      </c>
      <c r="B292" s="66" t="s">
        <v>123</v>
      </c>
      <c r="G292" s="49"/>
    </row>
    <row r="293" spans="1:7" x14ac:dyDescent="0.25">
      <c r="A293" s="65" t="s">
        <v>210</v>
      </c>
      <c r="B293" s="66" t="s">
        <v>123</v>
      </c>
      <c r="G293" s="49"/>
    </row>
    <row r="294" spans="1:7" x14ac:dyDescent="0.25">
      <c r="A294" s="48" t="s">
        <v>1756</v>
      </c>
      <c r="B294" s="69">
        <v>0.24593899999999999</v>
      </c>
      <c r="G294" s="49"/>
    </row>
    <row r="295" spans="1:7" ht="30.95" customHeight="1" x14ac:dyDescent="0.25">
      <c r="A295" s="65" t="s">
        <v>212</v>
      </c>
      <c r="B295" s="66" t="s">
        <v>123</v>
      </c>
      <c r="G295" s="49"/>
    </row>
    <row r="296" spans="1:7" ht="30" customHeight="1" x14ac:dyDescent="0.25">
      <c r="A296" s="65" t="s">
        <v>213</v>
      </c>
      <c r="B296" s="66" t="s">
        <v>123</v>
      </c>
      <c r="G296" s="49"/>
    </row>
    <row r="297" spans="1:7" ht="30" customHeight="1" x14ac:dyDescent="0.25">
      <c r="A297" s="65" t="s">
        <v>214</v>
      </c>
      <c r="B297" s="66" t="s">
        <v>123</v>
      </c>
      <c r="G297" s="49"/>
    </row>
    <row r="298" spans="1:7" x14ac:dyDescent="0.25">
      <c r="A298" s="48" t="s">
        <v>215</v>
      </c>
      <c r="B298" s="66" t="s">
        <v>123</v>
      </c>
      <c r="G298" s="49"/>
    </row>
    <row r="299" spans="1:7" x14ac:dyDescent="0.25">
      <c r="A299" s="48" t="s">
        <v>216</v>
      </c>
      <c r="B299" s="66" t="s">
        <v>123</v>
      </c>
      <c r="G299" s="49"/>
    </row>
    <row r="300" spans="1:7" ht="15.75" customHeight="1" thickBot="1" x14ac:dyDescent="0.3">
      <c r="A300" s="70"/>
      <c r="B300" s="71"/>
      <c r="C300" s="71"/>
      <c r="D300" s="71"/>
      <c r="E300" s="71"/>
      <c r="F300" s="71"/>
      <c r="G300" s="72"/>
    </row>
    <row r="302" spans="1:7" ht="69.95" customHeight="1" x14ac:dyDescent="0.25">
      <c r="A302" s="137" t="s">
        <v>217</v>
      </c>
      <c r="B302" s="137" t="s">
        <v>218</v>
      </c>
      <c r="C302" s="137" t="s">
        <v>5</v>
      </c>
      <c r="D302" s="137" t="s">
        <v>6</v>
      </c>
    </row>
    <row r="303" spans="1:7" ht="69.95" customHeight="1" x14ac:dyDescent="0.25">
      <c r="A303" s="137" t="s">
        <v>2175</v>
      </c>
      <c r="B303" s="137"/>
      <c r="C303" s="137" t="s">
        <v>58</v>
      </c>
      <c r="D303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H102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38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2176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2177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9" t="s">
        <v>122</v>
      </c>
      <c r="B8" s="17"/>
      <c r="C8" s="17"/>
      <c r="D8" s="6"/>
      <c r="E8" s="7"/>
      <c r="F8" s="8"/>
      <c r="G8" s="58"/>
    </row>
    <row r="9" spans="1:8" x14ac:dyDescent="0.25">
      <c r="A9" s="59" t="s">
        <v>1174</v>
      </c>
      <c r="B9" s="17"/>
      <c r="C9" s="17"/>
      <c r="D9" s="6"/>
      <c r="E9" s="7"/>
      <c r="F9" s="8"/>
      <c r="G9" s="58"/>
    </row>
    <row r="10" spans="1:8" x14ac:dyDescent="0.25">
      <c r="A10" s="57" t="s">
        <v>1482</v>
      </c>
      <c r="B10" s="17" t="s">
        <v>1483</v>
      </c>
      <c r="C10" s="17" t="s">
        <v>1257</v>
      </c>
      <c r="D10" s="6">
        <v>66852</v>
      </c>
      <c r="E10" s="7">
        <v>1080.8599999999999</v>
      </c>
      <c r="F10" s="8">
        <v>5.0099999999999999E-2</v>
      </c>
      <c r="G10" s="58"/>
    </row>
    <row r="11" spans="1:8" x14ac:dyDescent="0.25">
      <c r="A11" s="57" t="s">
        <v>1197</v>
      </c>
      <c r="B11" s="17" t="s">
        <v>1198</v>
      </c>
      <c r="C11" s="17" t="s">
        <v>1199</v>
      </c>
      <c r="D11" s="6">
        <v>233083</v>
      </c>
      <c r="E11" s="7">
        <v>1051.2</v>
      </c>
      <c r="F11" s="8">
        <v>4.87E-2</v>
      </c>
      <c r="G11" s="58"/>
    </row>
    <row r="12" spans="1:8" x14ac:dyDescent="0.25">
      <c r="A12" s="57" t="s">
        <v>1267</v>
      </c>
      <c r="B12" s="17" t="s">
        <v>1268</v>
      </c>
      <c r="C12" s="17" t="s">
        <v>1257</v>
      </c>
      <c r="D12" s="6">
        <v>91818</v>
      </c>
      <c r="E12" s="7">
        <v>999.67</v>
      </c>
      <c r="F12" s="8">
        <v>4.6300000000000001E-2</v>
      </c>
      <c r="G12" s="58"/>
    </row>
    <row r="13" spans="1:8" x14ac:dyDescent="0.25">
      <c r="A13" s="57" t="s">
        <v>1213</v>
      </c>
      <c r="B13" s="17" t="s">
        <v>1214</v>
      </c>
      <c r="C13" s="17" t="s">
        <v>1199</v>
      </c>
      <c r="D13" s="6">
        <v>248979</v>
      </c>
      <c r="E13" s="7">
        <v>971.64</v>
      </c>
      <c r="F13" s="8">
        <v>4.4999999999999998E-2</v>
      </c>
      <c r="G13" s="58"/>
    </row>
    <row r="14" spans="1:8" x14ac:dyDescent="0.25">
      <c r="A14" s="57" t="s">
        <v>1246</v>
      </c>
      <c r="B14" s="17" t="s">
        <v>1247</v>
      </c>
      <c r="C14" s="17" t="s">
        <v>1248</v>
      </c>
      <c r="D14" s="6">
        <v>362019</v>
      </c>
      <c r="E14" s="7">
        <v>895.27</v>
      </c>
      <c r="F14" s="8">
        <v>4.1500000000000002E-2</v>
      </c>
      <c r="G14" s="58"/>
    </row>
    <row r="15" spans="1:8" x14ac:dyDescent="0.25">
      <c r="A15" s="57" t="s">
        <v>2069</v>
      </c>
      <c r="B15" s="17" t="s">
        <v>2070</v>
      </c>
      <c r="C15" s="17" t="s">
        <v>1205</v>
      </c>
      <c r="D15" s="6">
        <v>112905</v>
      </c>
      <c r="E15" s="7">
        <v>784.07</v>
      </c>
      <c r="F15" s="8">
        <v>3.6299999999999999E-2</v>
      </c>
      <c r="G15" s="58"/>
    </row>
    <row r="16" spans="1:8" x14ac:dyDescent="0.25">
      <c r="A16" s="57" t="s">
        <v>2155</v>
      </c>
      <c r="B16" s="17" t="s">
        <v>2156</v>
      </c>
      <c r="C16" s="17" t="s">
        <v>1199</v>
      </c>
      <c r="D16" s="6">
        <v>511875</v>
      </c>
      <c r="E16" s="7">
        <v>728.65</v>
      </c>
      <c r="F16" s="8">
        <v>3.3799999999999997E-2</v>
      </c>
      <c r="G16" s="58"/>
    </row>
    <row r="17" spans="1:7" x14ac:dyDescent="0.25">
      <c r="A17" s="57" t="s">
        <v>1373</v>
      </c>
      <c r="B17" s="17" t="s">
        <v>1374</v>
      </c>
      <c r="C17" s="17" t="s">
        <v>1285</v>
      </c>
      <c r="D17" s="6">
        <v>13202</v>
      </c>
      <c r="E17" s="7">
        <v>668.68</v>
      </c>
      <c r="F17" s="8">
        <v>3.1E-2</v>
      </c>
      <c r="G17" s="58"/>
    </row>
    <row r="18" spans="1:7" x14ac:dyDescent="0.25">
      <c r="A18" s="57" t="s">
        <v>1807</v>
      </c>
      <c r="B18" s="17" t="s">
        <v>1808</v>
      </c>
      <c r="C18" s="17" t="s">
        <v>1293</v>
      </c>
      <c r="D18" s="6">
        <v>16892</v>
      </c>
      <c r="E18" s="7">
        <v>634.14</v>
      </c>
      <c r="F18" s="8">
        <v>2.9399999999999999E-2</v>
      </c>
      <c r="G18" s="58"/>
    </row>
    <row r="19" spans="1:7" x14ac:dyDescent="0.25">
      <c r="A19" s="57" t="s">
        <v>2067</v>
      </c>
      <c r="B19" s="17" t="s">
        <v>2068</v>
      </c>
      <c r="C19" s="17" t="s">
        <v>1285</v>
      </c>
      <c r="D19" s="6">
        <v>14260</v>
      </c>
      <c r="E19" s="7">
        <v>603.51</v>
      </c>
      <c r="F19" s="8">
        <v>2.8000000000000001E-2</v>
      </c>
      <c r="G19" s="58"/>
    </row>
    <row r="20" spans="1:7" x14ac:dyDescent="0.25">
      <c r="A20" s="57" t="s">
        <v>1770</v>
      </c>
      <c r="B20" s="17" t="s">
        <v>1771</v>
      </c>
      <c r="C20" s="17" t="s">
        <v>1296</v>
      </c>
      <c r="D20" s="6">
        <v>73160</v>
      </c>
      <c r="E20" s="7">
        <v>599.84</v>
      </c>
      <c r="F20" s="8">
        <v>2.7799999999999998E-2</v>
      </c>
      <c r="G20" s="58"/>
    </row>
    <row r="21" spans="1:7" x14ac:dyDescent="0.25">
      <c r="A21" s="57" t="s">
        <v>1460</v>
      </c>
      <c r="B21" s="17" t="s">
        <v>1461</v>
      </c>
      <c r="C21" s="17" t="s">
        <v>1225</v>
      </c>
      <c r="D21" s="6">
        <v>14848</v>
      </c>
      <c r="E21" s="7">
        <v>591.63</v>
      </c>
      <c r="F21" s="8">
        <v>2.7400000000000001E-2</v>
      </c>
      <c r="G21" s="58"/>
    </row>
    <row r="22" spans="1:7" x14ac:dyDescent="0.25">
      <c r="A22" s="57" t="s">
        <v>1784</v>
      </c>
      <c r="B22" s="17" t="s">
        <v>1785</v>
      </c>
      <c r="C22" s="17" t="s">
        <v>1199</v>
      </c>
      <c r="D22" s="6">
        <v>14238</v>
      </c>
      <c r="E22" s="7">
        <v>589.27</v>
      </c>
      <c r="F22" s="8">
        <v>2.7300000000000001E-2</v>
      </c>
      <c r="G22" s="58"/>
    </row>
    <row r="23" spans="1:7" x14ac:dyDescent="0.25">
      <c r="A23" s="57" t="s">
        <v>1786</v>
      </c>
      <c r="B23" s="17" t="s">
        <v>1787</v>
      </c>
      <c r="C23" s="17" t="s">
        <v>1393</v>
      </c>
      <c r="D23" s="6">
        <v>20773</v>
      </c>
      <c r="E23" s="7">
        <v>578.07000000000005</v>
      </c>
      <c r="F23" s="8">
        <v>2.6800000000000001E-2</v>
      </c>
      <c r="G23" s="58"/>
    </row>
    <row r="24" spans="1:7" x14ac:dyDescent="0.25">
      <c r="A24" s="57" t="s">
        <v>1306</v>
      </c>
      <c r="B24" s="17" t="s">
        <v>1307</v>
      </c>
      <c r="C24" s="17" t="s">
        <v>1257</v>
      </c>
      <c r="D24" s="6">
        <v>11335</v>
      </c>
      <c r="E24" s="7">
        <v>560.17999999999995</v>
      </c>
      <c r="F24" s="8">
        <v>2.5999999999999999E-2</v>
      </c>
      <c r="G24" s="58"/>
    </row>
    <row r="25" spans="1:7" x14ac:dyDescent="0.25">
      <c r="A25" s="57" t="s">
        <v>1398</v>
      </c>
      <c r="B25" s="17" t="s">
        <v>1399</v>
      </c>
      <c r="C25" s="17" t="s">
        <v>1400</v>
      </c>
      <c r="D25" s="6">
        <v>275531</v>
      </c>
      <c r="E25" s="7">
        <v>555.88</v>
      </c>
      <c r="F25" s="8">
        <v>2.58E-2</v>
      </c>
      <c r="G25" s="58"/>
    </row>
    <row r="26" spans="1:7" x14ac:dyDescent="0.25">
      <c r="A26" s="57" t="s">
        <v>2025</v>
      </c>
      <c r="B26" s="17" t="s">
        <v>2026</v>
      </c>
      <c r="C26" s="17" t="s">
        <v>1192</v>
      </c>
      <c r="D26" s="6">
        <v>40272</v>
      </c>
      <c r="E26" s="7">
        <v>546.87</v>
      </c>
      <c r="F26" s="8">
        <v>2.53E-2</v>
      </c>
      <c r="G26" s="58"/>
    </row>
    <row r="27" spans="1:7" x14ac:dyDescent="0.25">
      <c r="A27" s="57" t="s">
        <v>2081</v>
      </c>
      <c r="B27" s="17" t="s">
        <v>2082</v>
      </c>
      <c r="C27" s="17" t="s">
        <v>1393</v>
      </c>
      <c r="D27" s="6">
        <v>46441</v>
      </c>
      <c r="E27" s="7">
        <v>543.36</v>
      </c>
      <c r="F27" s="8">
        <v>2.52E-2</v>
      </c>
      <c r="G27" s="58"/>
    </row>
    <row r="28" spans="1:7" x14ac:dyDescent="0.25">
      <c r="A28" s="57" t="s">
        <v>1532</v>
      </c>
      <c r="B28" s="17" t="s">
        <v>1533</v>
      </c>
      <c r="C28" s="17" t="s">
        <v>1254</v>
      </c>
      <c r="D28" s="6">
        <v>45669</v>
      </c>
      <c r="E28" s="7">
        <v>515.88</v>
      </c>
      <c r="F28" s="8">
        <v>2.3900000000000001E-2</v>
      </c>
      <c r="G28" s="58"/>
    </row>
    <row r="29" spans="1:7" x14ac:dyDescent="0.25">
      <c r="A29" s="57" t="s">
        <v>2073</v>
      </c>
      <c r="B29" s="17" t="s">
        <v>2074</v>
      </c>
      <c r="C29" s="17" t="s">
        <v>1326</v>
      </c>
      <c r="D29" s="6">
        <v>5779</v>
      </c>
      <c r="E29" s="7">
        <v>507.5</v>
      </c>
      <c r="F29" s="8">
        <v>2.35E-2</v>
      </c>
      <c r="G29" s="58"/>
    </row>
    <row r="30" spans="1:7" x14ac:dyDescent="0.25">
      <c r="A30" s="57" t="s">
        <v>1790</v>
      </c>
      <c r="B30" s="17" t="s">
        <v>1791</v>
      </c>
      <c r="C30" s="17" t="s">
        <v>1792</v>
      </c>
      <c r="D30" s="6">
        <v>44914</v>
      </c>
      <c r="E30" s="7">
        <v>504.95</v>
      </c>
      <c r="F30" s="8">
        <v>2.3400000000000001E-2</v>
      </c>
      <c r="G30" s="58"/>
    </row>
    <row r="31" spans="1:7" x14ac:dyDescent="0.25">
      <c r="A31" s="57" t="s">
        <v>1855</v>
      </c>
      <c r="B31" s="17" t="s">
        <v>1856</v>
      </c>
      <c r="C31" s="17" t="s">
        <v>1225</v>
      </c>
      <c r="D31" s="6">
        <v>30723</v>
      </c>
      <c r="E31" s="7">
        <v>456.67</v>
      </c>
      <c r="F31" s="8">
        <v>2.12E-2</v>
      </c>
      <c r="G31" s="58"/>
    </row>
    <row r="32" spans="1:7" x14ac:dyDescent="0.25">
      <c r="A32" s="57" t="s">
        <v>2063</v>
      </c>
      <c r="B32" s="17" t="s">
        <v>2064</v>
      </c>
      <c r="C32" s="17" t="s">
        <v>1393</v>
      </c>
      <c r="D32" s="6">
        <v>39859</v>
      </c>
      <c r="E32" s="7">
        <v>452.74</v>
      </c>
      <c r="F32" s="8">
        <v>2.1000000000000001E-2</v>
      </c>
      <c r="G32" s="58"/>
    </row>
    <row r="33" spans="1:7" x14ac:dyDescent="0.25">
      <c r="A33" s="57" t="s">
        <v>1864</v>
      </c>
      <c r="B33" s="17" t="s">
        <v>1865</v>
      </c>
      <c r="C33" s="17" t="s">
        <v>1285</v>
      </c>
      <c r="D33" s="6">
        <v>29510</v>
      </c>
      <c r="E33" s="7">
        <v>441.45</v>
      </c>
      <c r="F33" s="8">
        <v>2.0500000000000001E-2</v>
      </c>
      <c r="G33" s="58"/>
    </row>
    <row r="34" spans="1:7" x14ac:dyDescent="0.25">
      <c r="A34" s="57" t="s">
        <v>2061</v>
      </c>
      <c r="B34" s="17" t="s">
        <v>2062</v>
      </c>
      <c r="C34" s="17" t="s">
        <v>1248</v>
      </c>
      <c r="D34" s="6">
        <v>73242</v>
      </c>
      <c r="E34" s="7">
        <v>396.17</v>
      </c>
      <c r="F34" s="8">
        <v>1.84E-2</v>
      </c>
      <c r="G34" s="58"/>
    </row>
    <row r="35" spans="1:7" x14ac:dyDescent="0.25">
      <c r="A35" s="57" t="s">
        <v>1937</v>
      </c>
      <c r="B35" s="17" t="s">
        <v>1938</v>
      </c>
      <c r="C35" s="17" t="s">
        <v>1296</v>
      </c>
      <c r="D35" s="6">
        <v>93482</v>
      </c>
      <c r="E35" s="7">
        <v>392.81</v>
      </c>
      <c r="F35" s="8">
        <v>1.8200000000000001E-2</v>
      </c>
      <c r="G35" s="58"/>
    </row>
    <row r="36" spans="1:7" x14ac:dyDescent="0.25">
      <c r="A36" s="57" t="s">
        <v>1528</v>
      </c>
      <c r="B36" s="17" t="s">
        <v>1529</v>
      </c>
      <c r="C36" s="17" t="s">
        <v>1393</v>
      </c>
      <c r="D36" s="6">
        <v>24829</v>
      </c>
      <c r="E36" s="7">
        <v>366.44</v>
      </c>
      <c r="F36" s="8">
        <v>1.7000000000000001E-2</v>
      </c>
      <c r="G36" s="58"/>
    </row>
    <row r="37" spans="1:7" x14ac:dyDescent="0.25">
      <c r="A37" s="57" t="s">
        <v>1943</v>
      </c>
      <c r="B37" s="17" t="s">
        <v>1944</v>
      </c>
      <c r="C37" s="17" t="s">
        <v>1257</v>
      </c>
      <c r="D37" s="6">
        <v>29607</v>
      </c>
      <c r="E37" s="7">
        <v>366.36</v>
      </c>
      <c r="F37" s="8">
        <v>1.7000000000000001E-2</v>
      </c>
      <c r="G37" s="58"/>
    </row>
    <row r="38" spans="1:7" x14ac:dyDescent="0.25">
      <c r="A38" s="57" t="s">
        <v>1512</v>
      </c>
      <c r="B38" s="17" t="s">
        <v>1513</v>
      </c>
      <c r="C38" s="17" t="s">
        <v>1177</v>
      </c>
      <c r="D38" s="6">
        <v>461247</v>
      </c>
      <c r="E38" s="7">
        <v>347.78</v>
      </c>
      <c r="F38" s="8">
        <v>1.61E-2</v>
      </c>
      <c r="G38" s="58"/>
    </row>
    <row r="39" spans="1:7" x14ac:dyDescent="0.25">
      <c r="A39" s="57" t="s">
        <v>1928</v>
      </c>
      <c r="B39" s="17" t="s">
        <v>1929</v>
      </c>
      <c r="C39" s="17" t="s">
        <v>1177</v>
      </c>
      <c r="D39" s="6">
        <v>197677</v>
      </c>
      <c r="E39" s="7">
        <v>303.43</v>
      </c>
      <c r="F39" s="8">
        <v>1.41E-2</v>
      </c>
      <c r="G39" s="58"/>
    </row>
    <row r="40" spans="1:7" x14ac:dyDescent="0.25">
      <c r="A40" s="57" t="s">
        <v>1862</v>
      </c>
      <c r="B40" s="17" t="s">
        <v>1863</v>
      </c>
      <c r="C40" s="17" t="s">
        <v>1254</v>
      </c>
      <c r="D40" s="6">
        <v>225</v>
      </c>
      <c r="E40" s="7">
        <v>300.12</v>
      </c>
      <c r="F40" s="8">
        <v>1.3899999999999999E-2</v>
      </c>
      <c r="G40" s="58"/>
    </row>
    <row r="41" spans="1:7" x14ac:dyDescent="0.25">
      <c r="A41" s="57" t="s">
        <v>2101</v>
      </c>
      <c r="B41" s="17" t="s">
        <v>2102</v>
      </c>
      <c r="C41" s="17" t="s">
        <v>1326</v>
      </c>
      <c r="D41" s="6">
        <v>4341</v>
      </c>
      <c r="E41" s="7">
        <v>278.20999999999998</v>
      </c>
      <c r="F41" s="8">
        <v>1.29E-2</v>
      </c>
      <c r="G41" s="58"/>
    </row>
    <row r="42" spans="1:7" x14ac:dyDescent="0.25">
      <c r="A42" s="57" t="s">
        <v>2065</v>
      </c>
      <c r="B42" s="17" t="s">
        <v>2066</v>
      </c>
      <c r="C42" s="17" t="s">
        <v>1192</v>
      </c>
      <c r="D42" s="6">
        <v>302099</v>
      </c>
      <c r="E42" s="7">
        <v>270.98</v>
      </c>
      <c r="F42" s="8">
        <v>1.26E-2</v>
      </c>
      <c r="G42" s="58"/>
    </row>
    <row r="43" spans="1:7" x14ac:dyDescent="0.25">
      <c r="A43" s="57" t="s">
        <v>1418</v>
      </c>
      <c r="B43" s="17" t="s">
        <v>1419</v>
      </c>
      <c r="C43" s="17" t="s">
        <v>1199</v>
      </c>
      <c r="D43" s="6">
        <v>157349</v>
      </c>
      <c r="E43" s="7">
        <v>249</v>
      </c>
      <c r="F43" s="8">
        <v>1.15E-2</v>
      </c>
      <c r="G43" s="58"/>
    </row>
    <row r="44" spans="1:7" x14ac:dyDescent="0.25">
      <c r="A44" s="57" t="s">
        <v>1778</v>
      </c>
      <c r="B44" s="17" t="s">
        <v>1779</v>
      </c>
      <c r="C44" s="17" t="s">
        <v>1177</v>
      </c>
      <c r="D44" s="6">
        <v>47304</v>
      </c>
      <c r="E44" s="7">
        <v>246.31</v>
      </c>
      <c r="F44" s="8">
        <v>1.14E-2</v>
      </c>
      <c r="G44" s="58"/>
    </row>
    <row r="45" spans="1:7" x14ac:dyDescent="0.25">
      <c r="A45" s="57" t="s">
        <v>1922</v>
      </c>
      <c r="B45" s="17" t="s">
        <v>1923</v>
      </c>
      <c r="C45" s="17" t="s">
        <v>1257</v>
      </c>
      <c r="D45" s="6">
        <v>10007</v>
      </c>
      <c r="E45" s="7">
        <v>223.24</v>
      </c>
      <c r="F45" s="8">
        <v>1.03E-2</v>
      </c>
      <c r="G45" s="58"/>
    </row>
    <row r="46" spans="1:7" x14ac:dyDescent="0.25">
      <c r="A46" s="57" t="s">
        <v>2087</v>
      </c>
      <c r="B46" s="17" t="s">
        <v>2088</v>
      </c>
      <c r="C46" s="17" t="s">
        <v>1285</v>
      </c>
      <c r="D46" s="6">
        <v>4314</v>
      </c>
      <c r="E46" s="7">
        <v>168.9</v>
      </c>
      <c r="F46" s="8">
        <v>7.7999999999999996E-3</v>
      </c>
      <c r="G46" s="58"/>
    </row>
    <row r="47" spans="1:7" x14ac:dyDescent="0.25">
      <c r="A47" s="57" t="s">
        <v>2141</v>
      </c>
      <c r="B47" s="17" t="s">
        <v>2142</v>
      </c>
      <c r="C47" s="17" t="s">
        <v>1254</v>
      </c>
      <c r="D47" s="6">
        <v>1110</v>
      </c>
      <c r="E47" s="7">
        <v>168.51</v>
      </c>
      <c r="F47" s="8">
        <v>7.7999999999999996E-3</v>
      </c>
      <c r="G47" s="58"/>
    </row>
    <row r="48" spans="1:7" x14ac:dyDescent="0.25">
      <c r="A48" s="57" t="s">
        <v>1348</v>
      </c>
      <c r="B48" s="17" t="s">
        <v>1349</v>
      </c>
      <c r="C48" s="17" t="s">
        <v>1345</v>
      </c>
      <c r="D48" s="6">
        <v>5850</v>
      </c>
      <c r="E48" s="7">
        <v>162.47</v>
      </c>
      <c r="F48" s="8">
        <v>7.4999999999999997E-3</v>
      </c>
      <c r="G48" s="58"/>
    </row>
    <row r="49" spans="1:7" x14ac:dyDescent="0.25">
      <c r="A49" s="57" t="s">
        <v>1901</v>
      </c>
      <c r="B49" s="17" t="s">
        <v>1902</v>
      </c>
      <c r="C49" s="17" t="s">
        <v>1850</v>
      </c>
      <c r="D49" s="6">
        <v>8563</v>
      </c>
      <c r="E49" s="7">
        <v>159.62</v>
      </c>
      <c r="F49" s="8">
        <v>7.4000000000000003E-3</v>
      </c>
      <c r="G49" s="58"/>
    </row>
    <row r="50" spans="1:7" x14ac:dyDescent="0.25">
      <c r="A50" s="57" t="s">
        <v>2159</v>
      </c>
      <c r="B50" s="17" t="s">
        <v>2160</v>
      </c>
      <c r="C50" s="17" t="s">
        <v>1245</v>
      </c>
      <c r="D50" s="6">
        <v>67020</v>
      </c>
      <c r="E50" s="7">
        <v>152.19999999999999</v>
      </c>
      <c r="F50" s="8">
        <v>7.1000000000000004E-3</v>
      </c>
      <c r="G50" s="58"/>
    </row>
    <row r="51" spans="1:7" x14ac:dyDescent="0.25">
      <c r="A51" s="57" t="s">
        <v>2131</v>
      </c>
      <c r="B51" s="17" t="s">
        <v>2132</v>
      </c>
      <c r="C51" s="17" t="s">
        <v>1245</v>
      </c>
      <c r="D51" s="6">
        <v>45673</v>
      </c>
      <c r="E51" s="7">
        <v>150.61000000000001</v>
      </c>
      <c r="F51" s="8">
        <v>7.0000000000000001E-3</v>
      </c>
      <c r="G51" s="58"/>
    </row>
    <row r="52" spans="1:7" x14ac:dyDescent="0.25">
      <c r="A52" s="57" t="s">
        <v>2109</v>
      </c>
      <c r="B52" s="17" t="s">
        <v>2110</v>
      </c>
      <c r="C52" s="17" t="s">
        <v>1199</v>
      </c>
      <c r="D52" s="6">
        <v>2828</v>
      </c>
      <c r="E52" s="7">
        <v>143.32</v>
      </c>
      <c r="F52" s="8">
        <v>6.6E-3</v>
      </c>
      <c r="G52" s="58"/>
    </row>
    <row r="53" spans="1:7" x14ac:dyDescent="0.25">
      <c r="A53" s="57" t="s">
        <v>1972</v>
      </c>
      <c r="B53" s="17" t="s">
        <v>1973</v>
      </c>
      <c r="C53" s="17" t="s">
        <v>1548</v>
      </c>
      <c r="D53" s="6">
        <v>16955</v>
      </c>
      <c r="E53" s="7">
        <v>141.13999999999999</v>
      </c>
      <c r="F53" s="8">
        <v>6.4999999999999997E-3</v>
      </c>
      <c r="G53" s="58"/>
    </row>
    <row r="54" spans="1:7" x14ac:dyDescent="0.25">
      <c r="A54" s="57" t="s">
        <v>2173</v>
      </c>
      <c r="B54" s="17" t="s">
        <v>2174</v>
      </c>
      <c r="C54" s="17" t="s">
        <v>1363</v>
      </c>
      <c r="D54" s="6">
        <v>22248</v>
      </c>
      <c r="E54" s="7">
        <v>139.71</v>
      </c>
      <c r="F54" s="8">
        <v>6.4999999999999997E-3</v>
      </c>
      <c r="G54" s="58"/>
    </row>
    <row r="55" spans="1:7" x14ac:dyDescent="0.25">
      <c r="A55" s="57" t="s">
        <v>1278</v>
      </c>
      <c r="B55" s="17" t="s">
        <v>1279</v>
      </c>
      <c r="C55" s="17" t="s">
        <v>1280</v>
      </c>
      <c r="D55" s="6">
        <v>16498</v>
      </c>
      <c r="E55" s="7">
        <v>133.72</v>
      </c>
      <c r="F55" s="8">
        <v>6.1999999999999998E-3</v>
      </c>
      <c r="G55" s="58"/>
    </row>
    <row r="56" spans="1:7" x14ac:dyDescent="0.25">
      <c r="A56" s="57" t="s">
        <v>2113</v>
      </c>
      <c r="B56" s="17" t="s">
        <v>2114</v>
      </c>
      <c r="C56" s="17" t="s">
        <v>1254</v>
      </c>
      <c r="D56" s="6">
        <v>11670</v>
      </c>
      <c r="E56" s="7">
        <v>127.62</v>
      </c>
      <c r="F56" s="8">
        <v>5.8999999999999999E-3</v>
      </c>
      <c r="G56" s="58"/>
    </row>
    <row r="57" spans="1:7" x14ac:dyDescent="0.25">
      <c r="A57" s="57" t="s">
        <v>1774</v>
      </c>
      <c r="B57" s="17" t="s">
        <v>1775</v>
      </c>
      <c r="C57" s="17" t="s">
        <v>1254</v>
      </c>
      <c r="D57" s="6">
        <v>17476</v>
      </c>
      <c r="E57" s="7">
        <v>119.67</v>
      </c>
      <c r="F57" s="8">
        <v>5.4999999999999997E-3</v>
      </c>
      <c r="G57" s="58"/>
    </row>
    <row r="58" spans="1:7" x14ac:dyDescent="0.25">
      <c r="A58" s="57" t="s">
        <v>1286</v>
      </c>
      <c r="B58" s="17" t="s">
        <v>1287</v>
      </c>
      <c r="C58" s="17" t="s">
        <v>1222</v>
      </c>
      <c r="D58" s="6">
        <v>17281</v>
      </c>
      <c r="E58" s="7">
        <v>103.73</v>
      </c>
      <c r="F58" s="8">
        <v>4.7999999999999996E-3</v>
      </c>
      <c r="G58" s="58"/>
    </row>
    <row r="59" spans="1:7" x14ac:dyDescent="0.25">
      <c r="A59" s="57" t="s">
        <v>1945</v>
      </c>
      <c r="B59" s="17" t="s">
        <v>1946</v>
      </c>
      <c r="C59" s="17" t="s">
        <v>1299</v>
      </c>
      <c r="D59" s="6">
        <v>5607</v>
      </c>
      <c r="E59" s="7">
        <v>64.7</v>
      </c>
      <c r="F59" s="8">
        <v>3.0000000000000001E-3</v>
      </c>
      <c r="G59" s="58"/>
    </row>
    <row r="60" spans="1:7" x14ac:dyDescent="0.25">
      <c r="A60" s="59" t="s">
        <v>129</v>
      </c>
      <c r="B60" s="18"/>
      <c r="C60" s="18"/>
      <c r="D60" s="9"/>
      <c r="E60" s="20">
        <v>21538.75</v>
      </c>
      <c r="F60" s="21">
        <v>0.99819999999999998</v>
      </c>
      <c r="G60" s="60"/>
    </row>
    <row r="61" spans="1:7" x14ac:dyDescent="0.25">
      <c r="A61" s="59" t="s">
        <v>1551</v>
      </c>
      <c r="B61" s="17"/>
      <c r="C61" s="17"/>
      <c r="D61" s="6"/>
      <c r="E61" s="7"/>
      <c r="F61" s="8"/>
      <c r="G61" s="58"/>
    </row>
    <row r="62" spans="1:7" x14ac:dyDescent="0.25">
      <c r="A62" s="59" t="s">
        <v>129</v>
      </c>
      <c r="B62" s="17"/>
      <c r="C62" s="17"/>
      <c r="D62" s="6"/>
      <c r="E62" s="22" t="s">
        <v>123</v>
      </c>
      <c r="F62" s="23" t="s">
        <v>123</v>
      </c>
      <c r="G62" s="58"/>
    </row>
    <row r="63" spans="1:7" x14ac:dyDescent="0.25">
      <c r="A63" s="61" t="s">
        <v>165</v>
      </c>
      <c r="B63" s="40"/>
      <c r="C63" s="40"/>
      <c r="D63" s="41"/>
      <c r="E63" s="14">
        <v>21538.75</v>
      </c>
      <c r="F63" s="15">
        <v>0.99819999999999998</v>
      </c>
      <c r="G63" s="60"/>
    </row>
    <row r="64" spans="1:7" x14ac:dyDescent="0.25">
      <c r="A64" s="57"/>
      <c r="B64" s="17"/>
      <c r="C64" s="17"/>
      <c r="D64" s="6"/>
      <c r="E64" s="7"/>
      <c r="F64" s="8"/>
      <c r="G64" s="58"/>
    </row>
    <row r="65" spans="1:7" x14ac:dyDescent="0.25">
      <c r="A65" s="57"/>
      <c r="B65" s="17"/>
      <c r="C65" s="17"/>
      <c r="D65" s="6"/>
      <c r="E65" s="7"/>
      <c r="F65" s="8"/>
      <c r="G65" s="58"/>
    </row>
    <row r="66" spans="1:7" x14ac:dyDescent="0.25">
      <c r="A66" s="59" t="s">
        <v>169</v>
      </c>
      <c r="B66" s="17"/>
      <c r="C66" s="17"/>
      <c r="D66" s="6"/>
      <c r="E66" s="7"/>
      <c r="F66" s="8"/>
      <c r="G66" s="58"/>
    </row>
    <row r="67" spans="1:7" x14ac:dyDescent="0.25">
      <c r="A67" s="57" t="s">
        <v>170</v>
      </c>
      <c r="B67" s="17"/>
      <c r="C67" s="17"/>
      <c r="D67" s="6"/>
      <c r="E67" s="7">
        <v>136.87</v>
      </c>
      <c r="F67" s="8">
        <v>6.3E-3</v>
      </c>
      <c r="G67" s="58">
        <v>7.0182999999999995E-2</v>
      </c>
    </row>
    <row r="68" spans="1:7" x14ac:dyDescent="0.25">
      <c r="A68" s="59" t="s">
        <v>129</v>
      </c>
      <c r="B68" s="18"/>
      <c r="C68" s="18"/>
      <c r="D68" s="9"/>
      <c r="E68" s="20">
        <v>136.87</v>
      </c>
      <c r="F68" s="21">
        <v>6.3E-3</v>
      </c>
      <c r="G68" s="60"/>
    </row>
    <row r="69" spans="1:7" x14ac:dyDescent="0.25">
      <c r="A69" s="57"/>
      <c r="B69" s="17"/>
      <c r="C69" s="17"/>
      <c r="D69" s="6"/>
      <c r="E69" s="7"/>
      <c r="F69" s="8"/>
      <c r="G69" s="58"/>
    </row>
    <row r="70" spans="1:7" x14ac:dyDescent="0.25">
      <c r="A70" s="61" t="s">
        <v>165</v>
      </c>
      <c r="B70" s="40"/>
      <c r="C70" s="40"/>
      <c r="D70" s="41"/>
      <c r="E70" s="20">
        <v>136.87</v>
      </c>
      <c r="F70" s="21">
        <v>6.3E-3</v>
      </c>
      <c r="G70" s="60"/>
    </row>
    <row r="71" spans="1:7" x14ac:dyDescent="0.25">
      <c r="A71" s="57" t="s">
        <v>171</v>
      </c>
      <c r="B71" s="17"/>
      <c r="C71" s="17"/>
      <c r="D71" s="6"/>
      <c r="E71" s="7">
        <v>0.1052694</v>
      </c>
      <c r="F71" s="45" t="s">
        <v>172</v>
      </c>
      <c r="G71" s="58"/>
    </row>
    <row r="72" spans="1:7" x14ac:dyDescent="0.25">
      <c r="A72" s="57" t="s">
        <v>173</v>
      </c>
      <c r="B72" s="17"/>
      <c r="C72" s="17"/>
      <c r="D72" s="6"/>
      <c r="E72" s="11">
        <v>-97.765269399999994</v>
      </c>
      <c r="F72" s="12">
        <v>-4.5040000000000002E-3</v>
      </c>
      <c r="G72" s="58">
        <v>7.0182999999999995E-2</v>
      </c>
    </row>
    <row r="73" spans="1:7" x14ac:dyDescent="0.25">
      <c r="A73" s="62" t="s">
        <v>174</v>
      </c>
      <c r="B73" s="19"/>
      <c r="C73" s="19"/>
      <c r="D73" s="13"/>
      <c r="E73" s="14">
        <v>21577.96</v>
      </c>
      <c r="F73" s="15">
        <v>1</v>
      </c>
      <c r="G73" s="63"/>
    </row>
    <row r="74" spans="1:7" x14ac:dyDescent="0.25">
      <c r="A74" s="48"/>
      <c r="G74" s="49"/>
    </row>
    <row r="75" spans="1:7" x14ac:dyDescent="0.25">
      <c r="A75" s="46" t="s">
        <v>177</v>
      </c>
      <c r="G75" s="49"/>
    </row>
    <row r="76" spans="1:7" x14ac:dyDescent="0.25">
      <c r="A76" s="48"/>
      <c r="G76" s="49"/>
    </row>
    <row r="77" spans="1:7" x14ac:dyDescent="0.25">
      <c r="A77" s="46" t="s">
        <v>187</v>
      </c>
      <c r="G77" s="49"/>
    </row>
    <row r="78" spans="1:7" x14ac:dyDescent="0.25">
      <c r="A78" s="65" t="s">
        <v>188</v>
      </c>
      <c r="B78" s="66" t="s">
        <v>123</v>
      </c>
      <c r="G78" s="49"/>
    </row>
    <row r="79" spans="1:7" x14ac:dyDescent="0.25">
      <c r="A79" s="48" t="s">
        <v>189</v>
      </c>
      <c r="G79" s="49"/>
    </row>
    <row r="80" spans="1:7" x14ac:dyDescent="0.25">
      <c r="A80" s="48" t="s">
        <v>190</v>
      </c>
      <c r="B80" s="66" t="s">
        <v>191</v>
      </c>
      <c r="C80" s="66" t="s">
        <v>191</v>
      </c>
      <c r="G80" s="49"/>
    </row>
    <row r="81" spans="1:7" x14ac:dyDescent="0.25">
      <c r="A81" s="48"/>
      <c r="B81" s="28">
        <v>45198</v>
      </c>
      <c r="C81" s="28">
        <v>45382</v>
      </c>
      <c r="G81" s="49"/>
    </row>
    <row r="82" spans="1:7" x14ac:dyDescent="0.25">
      <c r="A82" s="48" t="s">
        <v>707</v>
      </c>
      <c r="B82">
        <v>12.484500000000001</v>
      </c>
      <c r="C82">
        <v>15.709199999999999</v>
      </c>
      <c r="E82" s="2"/>
      <c r="G82" s="68"/>
    </row>
    <row r="83" spans="1:7" x14ac:dyDescent="0.25">
      <c r="A83" s="48" t="s">
        <v>196</v>
      </c>
      <c r="B83">
        <v>12.4864</v>
      </c>
      <c r="C83">
        <v>15.7117</v>
      </c>
      <c r="E83" s="2"/>
      <c r="G83" s="68"/>
    </row>
    <row r="84" spans="1:7" x14ac:dyDescent="0.25">
      <c r="A84" s="48" t="s">
        <v>708</v>
      </c>
      <c r="B84">
        <v>12.4108</v>
      </c>
      <c r="C84">
        <v>15.5562</v>
      </c>
      <c r="E84" s="2"/>
      <c r="G84" s="68"/>
    </row>
    <row r="85" spans="1:7" x14ac:dyDescent="0.25">
      <c r="A85" s="48" t="s">
        <v>670</v>
      </c>
      <c r="B85">
        <v>12.4107</v>
      </c>
      <c r="C85">
        <v>15.556100000000001</v>
      </c>
      <c r="E85" s="2"/>
      <c r="G85" s="68"/>
    </row>
    <row r="86" spans="1:7" x14ac:dyDescent="0.25">
      <c r="A86" s="48"/>
      <c r="E86" s="2"/>
      <c r="G86" s="68"/>
    </row>
    <row r="87" spans="1:7" x14ac:dyDescent="0.25">
      <c r="A87" s="47" t="s">
        <v>205</v>
      </c>
      <c r="E87" s="2"/>
      <c r="G87" s="68"/>
    </row>
    <row r="88" spans="1:7" x14ac:dyDescent="0.25">
      <c r="A88" s="48"/>
      <c r="E88" s="2"/>
      <c r="G88" s="68"/>
    </row>
    <row r="89" spans="1:7" x14ac:dyDescent="0.25">
      <c r="A89" s="48" t="s">
        <v>207</v>
      </c>
      <c r="B89" s="66" t="s">
        <v>123</v>
      </c>
      <c r="G89" s="49"/>
    </row>
    <row r="90" spans="1:7" x14ac:dyDescent="0.25">
      <c r="A90" s="48" t="s">
        <v>208</v>
      </c>
      <c r="B90" s="66" t="s">
        <v>123</v>
      </c>
      <c r="G90" s="49"/>
    </row>
    <row r="91" spans="1:7" x14ac:dyDescent="0.25">
      <c r="A91" s="65" t="s">
        <v>209</v>
      </c>
      <c r="B91" s="66" t="s">
        <v>123</v>
      </c>
      <c r="G91" s="49"/>
    </row>
    <row r="92" spans="1:7" x14ac:dyDescent="0.25">
      <c r="A92" s="65" t="s">
        <v>210</v>
      </c>
      <c r="B92" s="66" t="s">
        <v>123</v>
      </c>
      <c r="G92" s="49"/>
    </row>
    <row r="93" spans="1:7" x14ac:dyDescent="0.25">
      <c r="A93" s="48" t="s">
        <v>1756</v>
      </c>
      <c r="B93" s="69">
        <v>1.457794</v>
      </c>
      <c r="G93" s="49"/>
    </row>
    <row r="94" spans="1:7" ht="27.95" customHeight="1" x14ac:dyDescent="0.25">
      <c r="A94" s="65" t="s">
        <v>212</v>
      </c>
      <c r="B94" s="66" t="s">
        <v>123</v>
      </c>
      <c r="G94" s="49"/>
    </row>
    <row r="95" spans="1:7" ht="30" customHeight="1" x14ac:dyDescent="0.25">
      <c r="A95" s="65" t="s">
        <v>213</v>
      </c>
      <c r="B95" s="66" t="s">
        <v>123</v>
      </c>
      <c r="G95" s="49"/>
    </row>
    <row r="96" spans="1:7" ht="30" customHeight="1" x14ac:dyDescent="0.25">
      <c r="A96" s="65" t="s">
        <v>214</v>
      </c>
      <c r="B96" s="66" t="s">
        <v>123</v>
      </c>
      <c r="G96" s="49"/>
    </row>
    <row r="97" spans="1:7" x14ac:dyDescent="0.25">
      <c r="A97" s="48" t="s">
        <v>215</v>
      </c>
      <c r="B97" s="66" t="s">
        <v>123</v>
      </c>
      <c r="G97" s="49"/>
    </row>
    <row r="98" spans="1:7" x14ac:dyDescent="0.25">
      <c r="A98" s="48" t="s">
        <v>216</v>
      </c>
      <c r="B98" s="66" t="s">
        <v>123</v>
      </c>
      <c r="G98" s="49"/>
    </row>
    <row r="99" spans="1:7" ht="15.75" customHeight="1" thickBot="1" x14ac:dyDescent="0.3">
      <c r="A99" s="70"/>
      <c r="B99" s="71"/>
      <c r="C99" s="71"/>
      <c r="D99" s="71"/>
      <c r="E99" s="71"/>
      <c r="F99" s="71"/>
      <c r="G99" s="72"/>
    </row>
    <row r="101" spans="1:7" ht="69.95" customHeight="1" x14ac:dyDescent="0.25">
      <c r="A101" s="137" t="s">
        <v>217</v>
      </c>
      <c r="B101" s="137" t="s">
        <v>218</v>
      </c>
      <c r="C101" s="137" t="s">
        <v>5</v>
      </c>
      <c r="D101" s="137" t="s">
        <v>6</v>
      </c>
    </row>
    <row r="102" spans="1:7" ht="69.95" customHeight="1" x14ac:dyDescent="0.25">
      <c r="A102" s="137" t="s">
        <v>2178</v>
      </c>
      <c r="B102" s="137"/>
      <c r="C102" s="137" t="s">
        <v>2179</v>
      </c>
      <c r="D102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H206"/>
  <sheetViews>
    <sheetView showGridLines="0" workbookViewId="0">
      <pane ySplit="6" topLeftCell="A7" activePane="bottomLeft" state="frozen"/>
      <selection pane="bottomLeft" activeCell="H3" sqref="H3"/>
    </sheetView>
  </sheetViews>
  <sheetFormatPr defaultRowHeight="15" x14ac:dyDescent="0.25"/>
  <cols>
    <col min="1" max="1" width="80.140625" customWidth="1"/>
    <col min="2" max="2" width="22" bestFit="1" customWidth="1"/>
    <col min="3" max="3" width="30" bestFit="1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2180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2181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9" t="s">
        <v>122</v>
      </c>
      <c r="B8" s="17"/>
      <c r="C8" s="17"/>
      <c r="D8" s="6"/>
      <c r="E8" s="7"/>
      <c r="F8" s="8"/>
      <c r="G8" s="58"/>
    </row>
    <row r="9" spans="1:8" x14ac:dyDescent="0.25">
      <c r="A9" s="59" t="s">
        <v>1174</v>
      </c>
      <c r="B9" s="17"/>
      <c r="C9" s="17"/>
      <c r="D9" s="6"/>
      <c r="E9" s="7"/>
      <c r="F9" s="8"/>
      <c r="G9" s="58"/>
    </row>
    <row r="10" spans="1:8" x14ac:dyDescent="0.25">
      <c r="A10" s="57" t="s">
        <v>1175</v>
      </c>
      <c r="B10" s="17" t="s">
        <v>1176</v>
      </c>
      <c r="C10" s="17" t="s">
        <v>1177</v>
      </c>
      <c r="D10" s="6">
        <v>327800</v>
      </c>
      <c r="E10" s="7">
        <v>4746.22</v>
      </c>
      <c r="F10" s="8">
        <v>6.5099000000000004E-2</v>
      </c>
      <c r="G10" s="58"/>
    </row>
    <row r="11" spans="1:8" x14ac:dyDescent="0.25">
      <c r="A11" s="57" t="s">
        <v>1178</v>
      </c>
      <c r="B11" s="17" t="s">
        <v>1179</v>
      </c>
      <c r="C11" s="17" t="s">
        <v>1180</v>
      </c>
      <c r="D11" s="6">
        <v>100250</v>
      </c>
      <c r="E11" s="7">
        <v>2979.13</v>
      </c>
      <c r="F11" s="8">
        <v>4.0862000000000002E-2</v>
      </c>
      <c r="G11" s="58"/>
    </row>
    <row r="12" spans="1:8" x14ac:dyDescent="0.25">
      <c r="A12" s="57" t="s">
        <v>1181</v>
      </c>
      <c r="B12" s="17" t="s">
        <v>1182</v>
      </c>
      <c r="C12" s="17" t="s">
        <v>1183</v>
      </c>
      <c r="D12" s="6">
        <v>73500</v>
      </c>
      <c r="E12" s="7">
        <v>2349.87</v>
      </c>
      <c r="F12" s="8">
        <v>3.2231000000000003E-2</v>
      </c>
      <c r="G12" s="58"/>
    </row>
    <row r="13" spans="1:8" x14ac:dyDescent="0.25">
      <c r="A13" s="57" t="s">
        <v>1184</v>
      </c>
      <c r="B13" s="17" t="s">
        <v>1185</v>
      </c>
      <c r="C13" s="17" t="s">
        <v>1186</v>
      </c>
      <c r="D13" s="6">
        <v>476700</v>
      </c>
      <c r="E13" s="7">
        <v>2069.35</v>
      </c>
      <c r="F13" s="8">
        <v>2.8382999999999999E-2</v>
      </c>
      <c r="G13" s="58"/>
    </row>
    <row r="14" spans="1:8" x14ac:dyDescent="0.25">
      <c r="A14" s="57" t="s">
        <v>1200</v>
      </c>
      <c r="B14" s="17" t="s">
        <v>1201</v>
      </c>
      <c r="C14" s="17" t="s">
        <v>1202</v>
      </c>
      <c r="D14" s="6">
        <v>53400</v>
      </c>
      <c r="E14" s="7">
        <v>1776.62</v>
      </c>
      <c r="F14" s="8">
        <v>2.4368000000000001E-2</v>
      </c>
      <c r="G14" s="58"/>
    </row>
    <row r="15" spans="1:8" x14ac:dyDescent="0.25">
      <c r="A15" s="57" t="s">
        <v>1206</v>
      </c>
      <c r="B15" s="17" t="s">
        <v>1207</v>
      </c>
      <c r="C15" s="17" t="s">
        <v>1177</v>
      </c>
      <c r="D15" s="6">
        <v>165000</v>
      </c>
      <c r="E15" s="7">
        <v>1241.3800000000001</v>
      </c>
      <c r="F15" s="8">
        <v>1.7027E-2</v>
      </c>
      <c r="G15" s="58"/>
    </row>
    <row r="16" spans="1:8" x14ac:dyDescent="0.25">
      <c r="A16" s="57" t="s">
        <v>1187</v>
      </c>
      <c r="B16" s="17" t="s">
        <v>1188</v>
      </c>
      <c r="C16" s="17" t="s">
        <v>1189</v>
      </c>
      <c r="D16" s="6">
        <v>408100</v>
      </c>
      <c r="E16" s="7">
        <v>1093.9100000000001</v>
      </c>
      <c r="F16" s="8">
        <v>1.5004E-2</v>
      </c>
      <c r="G16" s="58"/>
    </row>
    <row r="17" spans="1:7" x14ac:dyDescent="0.25">
      <c r="A17" s="57" t="s">
        <v>1234</v>
      </c>
      <c r="B17" s="17" t="s">
        <v>1235</v>
      </c>
      <c r="C17" s="17" t="s">
        <v>1180</v>
      </c>
      <c r="D17" s="6">
        <v>199800</v>
      </c>
      <c r="E17" s="7">
        <v>950.35</v>
      </c>
      <c r="F17" s="8">
        <v>1.3035E-2</v>
      </c>
      <c r="G17" s="58"/>
    </row>
    <row r="18" spans="1:7" x14ac:dyDescent="0.25">
      <c r="A18" s="57" t="s">
        <v>1454</v>
      </c>
      <c r="B18" s="17" t="s">
        <v>1455</v>
      </c>
      <c r="C18" s="17" t="s">
        <v>1225</v>
      </c>
      <c r="D18" s="6">
        <v>153000</v>
      </c>
      <c r="E18" s="7">
        <v>734.55</v>
      </c>
      <c r="F18" s="8">
        <v>1.0075000000000001E-2</v>
      </c>
      <c r="G18" s="58"/>
    </row>
    <row r="19" spans="1:7" x14ac:dyDescent="0.25">
      <c r="A19" s="57" t="s">
        <v>1318</v>
      </c>
      <c r="B19" s="17" t="s">
        <v>1319</v>
      </c>
      <c r="C19" s="17" t="s">
        <v>1177</v>
      </c>
      <c r="D19" s="6">
        <v>36400</v>
      </c>
      <c r="E19" s="7">
        <v>649.91999999999996</v>
      </c>
      <c r="F19" s="8">
        <v>8.914E-3</v>
      </c>
      <c r="G19" s="58"/>
    </row>
    <row r="20" spans="1:7" x14ac:dyDescent="0.25">
      <c r="A20" s="57" t="s">
        <v>1312</v>
      </c>
      <c r="B20" s="17" t="s">
        <v>1313</v>
      </c>
      <c r="C20" s="17" t="s">
        <v>1299</v>
      </c>
      <c r="D20" s="6">
        <v>57600</v>
      </c>
      <c r="E20" s="7">
        <v>635.64</v>
      </c>
      <c r="F20" s="8">
        <v>8.7180000000000001E-3</v>
      </c>
      <c r="G20" s="58"/>
    </row>
    <row r="21" spans="1:7" x14ac:dyDescent="0.25">
      <c r="A21" s="57" t="s">
        <v>1528</v>
      </c>
      <c r="B21" s="17" t="s">
        <v>1529</v>
      </c>
      <c r="C21" s="17" t="s">
        <v>1393</v>
      </c>
      <c r="D21" s="6">
        <v>40600</v>
      </c>
      <c r="E21" s="7">
        <v>599.20000000000005</v>
      </c>
      <c r="F21" s="8">
        <v>8.2190000000000006E-3</v>
      </c>
      <c r="G21" s="58"/>
    </row>
    <row r="22" spans="1:7" x14ac:dyDescent="0.25">
      <c r="A22" s="57" t="s">
        <v>1197</v>
      </c>
      <c r="B22" s="17" t="s">
        <v>1198</v>
      </c>
      <c r="C22" s="17" t="s">
        <v>1199</v>
      </c>
      <c r="D22" s="6">
        <v>132000</v>
      </c>
      <c r="E22" s="7">
        <v>595.32000000000005</v>
      </c>
      <c r="F22" s="8">
        <v>8.1650000000000004E-3</v>
      </c>
      <c r="G22" s="58"/>
    </row>
    <row r="23" spans="1:7" x14ac:dyDescent="0.25">
      <c r="A23" s="57" t="s">
        <v>1231</v>
      </c>
      <c r="B23" s="17" t="s">
        <v>1232</v>
      </c>
      <c r="C23" s="17" t="s">
        <v>1233</v>
      </c>
      <c r="D23" s="6">
        <v>15600</v>
      </c>
      <c r="E23" s="7">
        <v>587.16999999999996</v>
      </c>
      <c r="F23" s="8">
        <v>8.0540000000000004E-3</v>
      </c>
      <c r="G23" s="58"/>
    </row>
    <row r="24" spans="1:7" x14ac:dyDescent="0.25">
      <c r="A24" s="57" t="s">
        <v>1267</v>
      </c>
      <c r="B24" s="17" t="s">
        <v>1268</v>
      </c>
      <c r="C24" s="17" t="s">
        <v>1257</v>
      </c>
      <c r="D24" s="6">
        <v>53900</v>
      </c>
      <c r="E24" s="7">
        <v>586.84</v>
      </c>
      <c r="F24" s="8">
        <v>8.0490000000000006E-3</v>
      </c>
      <c r="G24" s="58"/>
    </row>
    <row r="25" spans="1:7" x14ac:dyDescent="0.25">
      <c r="A25" s="57" t="s">
        <v>1246</v>
      </c>
      <c r="B25" s="17" t="s">
        <v>1247</v>
      </c>
      <c r="C25" s="17" t="s">
        <v>1248</v>
      </c>
      <c r="D25" s="6">
        <v>220500</v>
      </c>
      <c r="E25" s="7">
        <v>545.29999999999995</v>
      </c>
      <c r="F25" s="8">
        <v>7.4790000000000004E-3</v>
      </c>
      <c r="G25" s="58"/>
    </row>
    <row r="26" spans="1:7" x14ac:dyDescent="0.25">
      <c r="A26" s="57" t="s">
        <v>1195</v>
      </c>
      <c r="B26" s="17" t="s">
        <v>1196</v>
      </c>
      <c r="C26" s="17" t="s">
        <v>1177</v>
      </c>
      <c r="D26" s="6">
        <v>34000</v>
      </c>
      <c r="E26" s="7">
        <v>528.02</v>
      </c>
      <c r="F26" s="8">
        <v>7.2420000000000002E-3</v>
      </c>
      <c r="G26" s="58"/>
    </row>
    <row r="27" spans="1:7" x14ac:dyDescent="0.25">
      <c r="A27" s="57" t="s">
        <v>1241</v>
      </c>
      <c r="B27" s="17" t="s">
        <v>1242</v>
      </c>
      <c r="C27" s="17" t="s">
        <v>1210</v>
      </c>
      <c r="D27" s="6">
        <v>3520000</v>
      </c>
      <c r="E27" s="7">
        <v>466.4</v>
      </c>
      <c r="F27" s="8">
        <v>6.3969999999999999E-3</v>
      </c>
      <c r="G27" s="58"/>
    </row>
    <row r="28" spans="1:7" x14ac:dyDescent="0.25">
      <c r="A28" s="57" t="s">
        <v>1452</v>
      </c>
      <c r="B28" s="17" t="s">
        <v>1453</v>
      </c>
      <c r="C28" s="17" t="s">
        <v>1302</v>
      </c>
      <c r="D28" s="6">
        <v>11600</v>
      </c>
      <c r="E28" s="7">
        <v>457.97</v>
      </c>
      <c r="F28" s="8">
        <v>6.2810000000000001E-3</v>
      </c>
      <c r="G28" s="58"/>
    </row>
    <row r="29" spans="1:7" x14ac:dyDescent="0.25">
      <c r="A29" s="57" t="s">
        <v>1236</v>
      </c>
      <c r="B29" s="17" t="s">
        <v>1237</v>
      </c>
      <c r="C29" s="17" t="s">
        <v>1238</v>
      </c>
      <c r="D29" s="6">
        <v>48125</v>
      </c>
      <c r="E29" s="7">
        <v>447.42</v>
      </c>
      <c r="F29" s="8">
        <v>6.1370000000000001E-3</v>
      </c>
      <c r="G29" s="58"/>
    </row>
    <row r="30" spans="1:7" x14ac:dyDescent="0.25">
      <c r="A30" s="57" t="s">
        <v>1450</v>
      </c>
      <c r="B30" s="17" t="s">
        <v>1451</v>
      </c>
      <c r="C30" s="17" t="s">
        <v>1199</v>
      </c>
      <c r="D30" s="6">
        <v>18000</v>
      </c>
      <c r="E30" s="7">
        <v>424.76</v>
      </c>
      <c r="F30" s="8">
        <v>5.8259999999999996E-3</v>
      </c>
      <c r="G30" s="58"/>
    </row>
    <row r="31" spans="1:7" x14ac:dyDescent="0.25">
      <c r="A31" s="57" t="s">
        <v>1381</v>
      </c>
      <c r="B31" s="17" t="s">
        <v>1382</v>
      </c>
      <c r="C31" s="17" t="s">
        <v>1199</v>
      </c>
      <c r="D31" s="6">
        <v>5625</v>
      </c>
      <c r="E31" s="7">
        <v>407.55</v>
      </c>
      <c r="F31" s="8">
        <v>5.5900000000000004E-3</v>
      </c>
      <c r="G31" s="58"/>
    </row>
    <row r="32" spans="1:7" x14ac:dyDescent="0.25">
      <c r="A32" s="57" t="s">
        <v>1190</v>
      </c>
      <c r="B32" s="17" t="s">
        <v>1191</v>
      </c>
      <c r="C32" s="17" t="s">
        <v>1192</v>
      </c>
      <c r="D32" s="6">
        <v>111000</v>
      </c>
      <c r="E32" s="7">
        <v>372.74</v>
      </c>
      <c r="F32" s="8">
        <v>5.1120000000000002E-3</v>
      </c>
      <c r="G32" s="58"/>
    </row>
    <row r="33" spans="1:7" x14ac:dyDescent="0.25">
      <c r="A33" s="57" t="s">
        <v>1474</v>
      </c>
      <c r="B33" s="17" t="s">
        <v>1475</v>
      </c>
      <c r="C33" s="17" t="s">
        <v>1257</v>
      </c>
      <c r="D33" s="6">
        <v>112500</v>
      </c>
      <c r="E33" s="7">
        <v>297.17</v>
      </c>
      <c r="F33" s="8">
        <v>4.0759999999999998E-3</v>
      </c>
      <c r="G33" s="58"/>
    </row>
    <row r="34" spans="1:7" x14ac:dyDescent="0.25">
      <c r="A34" s="57" t="s">
        <v>1213</v>
      </c>
      <c r="B34" s="17" t="s">
        <v>1214</v>
      </c>
      <c r="C34" s="17" t="s">
        <v>1199</v>
      </c>
      <c r="D34" s="6">
        <v>65875</v>
      </c>
      <c r="E34" s="7">
        <v>257.08</v>
      </c>
      <c r="F34" s="8">
        <v>3.5260000000000001E-3</v>
      </c>
      <c r="G34" s="58"/>
    </row>
    <row r="35" spans="1:7" x14ac:dyDescent="0.25">
      <c r="A35" s="57" t="s">
        <v>1215</v>
      </c>
      <c r="B35" s="17" t="s">
        <v>1216</v>
      </c>
      <c r="C35" s="17" t="s">
        <v>1177</v>
      </c>
      <c r="D35" s="6">
        <v>170000</v>
      </c>
      <c r="E35" s="7">
        <v>255.34</v>
      </c>
      <c r="F35" s="8">
        <v>3.5019999999999999E-3</v>
      </c>
      <c r="G35" s="58"/>
    </row>
    <row r="36" spans="1:7" x14ac:dyDescent="0.25">
      <c r="A36" s="57" t="s">
        <v>1303</v>
      </c>
      <c r="B36" s="17" t="s">
        <v>1304</v>
      </c>
      <c r="C36" s="17" t="s">
        <v>1305</v>
      </c>
      <c r="D36" s="6">
        <v>10150</v>
      </c>
      <c r="E36" s="7">
        <v>218.41</v>
      </c>
      <c r="F36" s="8">
        <v>2.996E-3</v>
      </c>
      <c r="G36" s="58"/>
    </row>
    <row r="37" spans="1:7" x14ac:dyDescent="0.25">
      <c r="A37" s="57" t="s">
        <v>1391</v>
      </c>
      <c r="B37" s="17" t="s">
        <v>1392</v>
      </c>
      <c r="C37" s="17" t="s">
        <v>1393</v>
      </c>
      <c r="D37" s="6">
        <v>23100</v>
      </c>
      <c r="E37" s="7">
        <v>207.21</v>
      </c>
      <c r="F37" s="8">
        <v>2.8419999999999999E-3</v>
      </c>
      <c r="G37" s="58"/>
    </row>
    <row r="38" spans="1:7" x14ac:dyDescent="0.25">
      <c r="A38" s="57" t="s">
        <v>1544</v>
      </c>
      <c r="B38" s="17" t="s">
        <v>1545</v>
      </c>
      <c r="C38" s="17" t="s">
        <v>1302</v>
      </c>
      <c r="D38" s="6">
        <v>7800</v>
      </c>
      <c r="E38" s="7">
        <v>206.35</v>
      </c>
      <c r="F38" s="8">
        <v>2.8300000000000001E-3</v>
      </c>
      <c r="G38" s="58"/>
    </row>
    <row r="39" spans="1:7" x14ac:dyDescent="0.25">
      <c r="A39" s="57" t="s">
        <v>1271</v>
      </c>
      <c r="B39" s="17" t="s">
        <v>1272</v>
      </c>
      <c r="C39" s="17" t="s">
        <v>1273</v>
      </c>
      <c r="D39" s="6">
        <v>109800</v>
      </c>
      <c r="E39" s="7">
        <v>198.79</v>
      </c>
      <c r="F39" s="8">
        <v>2.7269999999999998E-3</v>
      </c>
      <c r="G39" s="58"/>
    </row>
    <row r="40" spans="1:7" x14ac:dyDescent="0.25">
      <c r="A40" s="57" t="s">
        <v>1193</v>
      </c>
      <c r="B40" s="17" t="s">
        <v>1194</v>
      </c>
      <c r="C40" s="17" t="s">
        <v>1177</v>
      </c>
      <c r="D40" s="6">
        <v>64350</v>
      </c>
      <c r="E40" s="7">
        <v>169.92</v>
      </c>
      <c r="F40" s="8">
        <v>2.3310000000000002E-3</v>
      </c>
      <c r="G40" s="58"/>
    </row>
    <row r="41" spans="1:7" x14ac:dyDescent="0.25">
      <c r="A41" s="57" t="s">
        <v>1220</v>
      </c>
      <c r="B41" s="17" t="s">
        <v>1221</v>
      </c>
      <c r="C41" s="17" t="s">
        <v>1222</v>
      </c>
      <c r="D41" s="6">
        <v>120000</v>
      </c>
      <c r="E41" s="7">
        <v>166.26</v>
      </c>
      <c r="F41" s="8">
        <v>2.2799999999999999E-3</v>
      </c>
      <c r="G41" s="58"/>
    </row>
    <row r="42" spans="1:7" x14ac:dyDescent="0.25">
      <c r="A42" s="57" t="s">
        <v>1408</v>
      </c>
      <c r="B42" s="17" t="s">
        <v>1409</v>
      </c>
      <c r="C42" s="17" t="s">
        <v>1199</v>
      </c>
      <c r="D42" s="6">
        <v>52000</v>
      </c>
      <c r="E42" s="7">
        <v>144.97999999999999</v>
      </c>
      <c r="F42" s="8">
        <v>1.9880000000000002E-3</v>
      </c>
      <c r="G42" s="58"/>
    </row>
    <row r="43" spans="1:7" x14ac:dyDescent="0.25">
      <c r="A43" s="57" t="s">
        <v>1300</v>
      </c>
      <c r="B43" s="17" t="s">
        <v>1301</v>
      </c>
      <c r="C43" s="17" t="s">
        <v>1302</v>
      </c>
      <c r="D43" s="6">
        <v>65000</v>
      </c>
      <c r="E43" s="7">
        <v>133.61000000000001</v>
      </c>
      <c r="F43" s="8">
        <v>1.833E-3</v>
      </c>
      <c r="G43" s="58"/>
    </row>
    <row r="44" spans="1:7" x14ac:dyDescent="0.25">
      <c r="A44" s="57" t="s">
        <v>1534</v>
      </c>
      <c r="B44" s="17" t="s">
        <v>1535</v>
      </c>
      <c r="C44" s="17" t="s">
        <v>1492</v>
      </c>
      <c r="D44" s="6">
        <v>7500</v>
      </c>
      <c r="E44" s="7">
        <v>93.89</v>
      </c>
      <c r="F44" s="8">
        <v>1.2880000000000001E-3</v>
      </c>
      <c r="G44" s="58"/>
    </row>
    <row r="45" spans="1:7" x14ac:dyDescent="0.25">
      <c r="A45" s="57" t="s">
        <v>1228</v>
      </c>
      <c r="B45" s="17" t="s">
        <v>1229</v>
      </c>
      <c r="C45" s="17" t="s">
        <v>1230</v>
      </c>
      <c r="D45" s="6">
        <v>60000</v>
      </c>
      <c r="E45" s="7">
        <v>91.53</v>
      </c>
      <c r="F45" s="8">
        <v>1.255E-3</v>
      </c>
      <c r="G45" s="58"/>
    </row>
    <row r="46" spans="1:7" x14ac:dyDescent="0.25">
      <c r="A46" s="57" t="s">
        <v>1310</v>
      </c>
      <c r="B46" s="17" t="s">
        <v>1311</v>
      </c>
      <c r="C46" s="17" t="s">
        <v>1177</v>
      </c>
      <c r="D46" s="6">
        <v>72000</v>
      </c>
      <c r="E46" s="7">
        <v>89.57</v>
      </c>
      <c r="F46" s="8">
        <v>1.2290000000000001E-3</v>
      </c>
      <c r="G46" s="58"/>
    </row>
    <row r="47" spans="1:7" x14ac:dyDescent="0.25">
      <c r="A47" s="57" t="s">
        <v>1211</v>
      </c>
      <c r="B47" s="17" t="s">
        <v>1212</v>
      </c>
      <c r="C47" s="17" t="s">
        <v>1205</v>
      </c>
      <c r="D47" s="6">
        <v>55000</v>
      </c>
      <c r="E47" s="7">
        <v>85.72</v>
      </c>
      <c r="F47" s="8">
        <v>1.176E-3</v>
      </c>
      <c r="G47" s="58"/>
    </row>
    <row r="48" spans="1:7" x14ac:dyDescent="0.25">
      <c r="A48" s="57" t="s">
        <v>1501</v>
      </c>
      <c r="B48" s="17" t="s">
        <v>1502</v>
      </c>
      <c r="C48" s="17" t="s">
        <v>1363</v>
      </c>
      <c r="D48" s="6">
        <v>6300</v>
      </c>
      <c r="E48" s="7">
        <v>67.73</v>
      </c>
      <c r="F48" s="8">
        <v>9.2900000000000003E-4</v>
      </c>
      <c r="G48" s="58"/>
    </row>
    <row r="49" spans="1:7" x14ac:dyDescent="0.25">
      <c r="A49" s="57" t="s">
        <v>1294</v>
      </c>
      <c r="B49" s="17" t="s">
        <v>1295</v>
      </c>
      <c r="C49" s="17" t="s">
        <v>1296</v>
      </c>
      <c r="D49" s="6">
        <v>2700</v>
      </c>
      <c r="E49" s="7">
        <v>61.1</v>
      </c>
      <c r="F49" s="8">
        <v>8.3799999999999999E-4</v>
      </c>
      <c r="G49" s="58"/>
    </row>
    <row r="50" spans="1:7" x14ac:dyDescent="0.25">
      <c r="A50" s="57" t="s">
        <v>1261</v>
      </c>
      <c r="B50" s="17" t="s">
        <v>1262</v>
      </c>
      <c r="C50" s="17" t="s">
        <v>1177</v>
      </c>
      <c r="D50" s="6">
        <v>25000</v>
      </c>
      <c r="E50" s="7">
        <v>60.08</v>
      </c>
      <c r="F50" s="8">
        <v>8.2399999999999997E-4</v>
      </c>
      <c r="G50" s="58"/>
    </row>
    <row r="51" spans="1:7" x14ac:dyDescent="0.25">
      <c r="A51" s="57" t="s">
        <v>1387</v>
      </c>
      <c r="B51" s="17" t="s">
        <v>1388</v>
      </c>
      <c r="C51" s="17" t="s">
        <v>1280</v>
      </c>
      <c r="D51" s="6">
        <v>9000</v>
      </c>
      <c r="E51" s="7">
        <v>55.11</v>
      </c>
      <c r="F51" s="8">
        <v>7.5600000000000005E-4</v>
      </c>
      <c r="G51" s="58"/>
    </row>
    <row r="52" spans="1:7" x14ac:dyDescent="0.25">
      <c r="A52" s="57" t="s">
        <v>1464</v>
      </c>
      <c r="B52" s="17" t="s">
        <v>1465</v>
      </c>
      <c r="C52" s="17" t="s">
        <v>1199</v>
      </c>
      <c r="D52" s="6">
        <v>7200</v>
      </c>
      <c r="E52" s="7">
        <v>49.14</v>
      </c>
      <c r="F52" s="8">
        <v>6.7400000000000001E-4</v>
      </c>
      <c r="G52" s="58"/>
    </row>
    <row r="53" spans="1:7" x14ac:dyDescent="0.25">
      <c r="A53" s="57" t="s">
        <v>1432</v>
      </c>
      <c r="B53" s="17" t="s">
        <v>1433</v>
      </c>
      <c r="C53" s="17" t="s">
        <v>1225</v>
      </c>
      <c r="D53" s="6">
        <v>2400</v>
      </c>
      <c r="E53" s="7">
        <v>35.950000000000003</v>
      </c>
      <c r="F53" s="8">
        <v>4.9299999999999995E-4</v>
      </c>
      <c r="G53" s="58"/>
    </row>
    <row r="54" spans="1:7" x14ac:dyDescent="0.25">
      <c r="A54" s="57" t="s">
        <v>1375</v>
      </c>
      <c r="B54" s="17" t="s">
        <v>1376</v>
      </c>
      <c r="C54" s="17" t="s">
        <v>1199</v>
      </c>
      <c r="D54" s="6">
        <v>3750</v>
      </c>
      <c r="E54" s="7">
        <v>31.85</v>
      </c>
      <c r="F54" s="8">
        <v>4.37E-4</v>
      </c>
      <c r="G54" s="58"/>
    </row>
    <row r="55" spans="1:7" x14ac:dyDescent="0.25">
      <c r="A55" s="57" t="s">
        <v>1265</v>
      </c>
      <c r="B55" s="17" t="s">
        <v>1266</v>
      </c>
      <c r="C55" s="17" t="s">
        <v>1177</v>
      </c>
      <c r="D55" s="6">
        <v>17500</v>
      </c>
      <c r="E55" s="7">
        <v>31.5</v>
      </c>
      <c r="F55" s="8">
        <v>4.3199999999999998E-4</v>
      </c>
      <c r="G55" s="58"/>
    </row>
    <row r="56" spans="1:7" x14ac:dyDescent="0.25">
      <c r="A56" s="57" t="s">
        <v>1522</v>
      </c>
      <c r="B56" s="17" t="s">
        <v>1523</v>
      </c>
      <c r="C56" s="17" t="s">
        <v>1290</v>
      </c>
      <c r="D56" s="6">
        <v>4800</v>
      </c>
      <c r="E56" s="7">
        <v>23.87</v>
      </c>
      <c r="F56" s="8">
        <v>3.2699999999999998E-4</v>
      </c>
      <c r="G56" s="58"/>
    </row>
    <row r="57" spans="1:7" x14ac:dyDescent="0.25">
      <c r="A57" s="57" t="s">
        <v>1274</v>
      </c>
      <c r="B57" s="17" t="s">
        <v>1275</v>
      </c>
      <c r="C57" s="17" t="s">
        <v>1260</v>
      </c>
      <c r="D57" s="6">
        <v>900</v>
      </c>
      <c r="E57" s="7">
        <v>20.38</v>
      </c>
      <c r="F57" s="8">
        <v>2.7999999999999998E-4</v>
      </c>
      <c r="G57" s="58"/>
    </row>
    <row r="58" spans="1:7" x14ac:dyDescent="0.25">
      <c r="A58" s="57" t="s">
        <v>1306</v>
      </c>
      <c r="B58" s="17" t="s">
        <v>1307</v>
      </c>
      <c r="C58" s="17" t="s">
        <v>1257</v>
      </c>
      <c r="D58" s="6">
        <v>400</v>
      </c>
      <c r="E58" s="7">
        <v>19.77</v>
      </c>
      <c r="F58" s="8">
        <v>2.7099999999999997E-4</v>
      </c>
      <c r="G58" s="58"/>
    </row>
    <row r="59" spans="1:7" x14ac:dyDescent="0.25">
      <c r="A59" s="57" t="s">
        <v>1462</v>
      </c>
      <c r="B59" s="17" t="s">
        <v>1463</v>
      </c>
      <c r="C59" s="17" t="s">
        <v>1254</v>
      </c>
      <c r="D59" s="6">
        <v>3600</v>
      </c>
      <c r="E59" s="7">
        <v>10.96</v>
      </c>
      <c r="F59" s="8">
        <v>1.4999999999999999E-4</v>
      </c>
      <c r="G59" s="58"/>
    </row>
    <row r="60" spans="1:7" x14ac:dyDescent="0.25">
      <c r="A60" s="57" t="s">
        <v>1269</v>
      </c>
      <c r="B60" s="17" t="s">
        <v>1270</v>
      </c>
      <c r="C60" s="17" t="s">
        <v>1180</v>
      </c>
      <c r="D60" s="6">
        <v>1800</v>
      </c>
      <c r="E60" s="7">
        <v>10.84</v>
      </c>
      <c r="F60" s="8">
        <v>1.4899999999999999E-4</v>
      </c>
      <c r="G60" s="58"/>
    </row>
    <row r="61" spans="1:7" x14ac:dyDescent="0.25">
      <c r="A61" s="57" t="s">
        <v>1283</v>
      </c>
      <c r="B61" s="17" t="s">
        <v>1284</v>
      </c>
      <c r="C61" s="17" t="s">
        <v>1285</v>
      </c>
      <c r="D61" s="6">
        <v>300</v>
      </c>
      <c r="E61" s="7">
        <v>9.02</v>
      </c>
      <c r="F61" s="8">
        <v>1.2400000000000001E-4</v>
      </c>
      <c r="G61" s="58"/>
    </row>
    <row r="62" spans="1:7" x14ac:dyDescent="0.25">
      <c r="A62" s="57" t="s">
        <v>1286</v>
      </c>
      <c r="B62" s="17" t="s">
        <v>1287</v>
      </c>
      <c r="C62" s="17" t="s">
        <v>1222</v>
      </c>
      <c r="D62" s="6">
        <v>1500</v>
      </c>
      <c r="E62" s="7">
        <v>9</v>
      </c>
      <c r="F62" s="8">
        <v>1.2300000000000001E-4</v>
      </c>
      <c r="G62" s="58"/>
    </row>
    <row r="63" spans="1:7" x14ac:dyDescent="0.25">
      <c r="A63" s="57" t="s">
        <v>1540</v>
      </c>
      <c r="B63" s="17" t="s">
        <v>1541</v>
      </c>
      <c r="C63" s="17" t="s">
        <v>1403</v>
      </c>
      <c r="D63" s="6">
        <v>700</v>
      </c>
      <c r="E63" s="7">
        <v>7.94</v>
      </c>
      <c r="F63" s="8">
        <v>1.0900000000000001E-4</v>
      </c>
      <c r="G63" s="58"/>
    </row>
    <row r="64" spans="1:7" x14ac:dyDescent="0.25">
      <c r="A64" s="59" t="s">
        <v>129</v>
      </c>
      <c r="B64" s="18"/>
      <c r="C64" s="18"/>
      <c r="D64" s="9"/>
      <c r="E64" s="25">
        <f>SUM(E10:E63)</f>
        <v>28365.69999999999</v>
      </c>
      <c r="F64" s="26">
        <f>SUM(F10:F63)</f>
        <v>0.38906199999999996</v>
      </c>
      <c r="G64" s="60"/>
    </row>
    <row r="65" spans="1:7" x14ac:dyDescent="0.25">
      <c r="A65" s="59" t="s">
        <v>1551</v>
      </c>
      <c r="B65" s="17"/>
      <c r="C65" s="17"/>
      <c r="D65" s="6"/>
      <c r="E65" s="7"/>
      <c r="F65" s="8"/>
      <c r="G65" s="58"/>
    </row>
    <row r="66" spans="1:7" x14ac:dyDescent="0.25">
      <c r="A66" s="59" t="s">
        <v>129</v>
      </c>
      <c r="B66" s="17"/>
      <c r="C66" s="17"/>
      <c r="D66" s="6"/>
      <c r="E66" s="22" t="s">
        <v>123</v>
      </c>
      <c r="F66" s="23" t="s">
        <v>123</v>
      </c>
      <c r="G66" s="58"/>
    </row>
    <row r="67" spans="1:7" x14ac:dyDescent="0.25">
      <c r="A67" s="61" t="s">
        <v>165</v>
      </c>
      <c r="B67" s="40"/>
      <c r="C67" s="40"/>
      <c r="D67" s="41"/>
      <c r="E67" s="14">
        <v>28365.69999999999</v>
      </c>
      <c r="F67" s="26">
        <v>0.38906200000000002</v>
      </c>
      <c r="G67" s="60"/>
    </row>
    <row r="68" spans="1:7" x14ac:dyDescent="0.25">
      <c r="A68" s="57"/>
      <c r="B68" s="17"/>
      <c r="C68" s="17"/>
      <c r="D68" s="6"/>
      <c r="E68" s="7"/>
      <c r="F68" s="8"/>
      <c r="G68" s="58"/>
    </row>
    <row r="69" spans="1:7" x14ac:dyDescent="0.25">
      <c r="A69" s="59" t="s">
        <v>1552</v>
      </c>
      <c r="B69" s="17"/>
      <c r="C69" s="17"/>
      <c r="D69" s="6"/>
      <c r="E69" s="7"/>
      <c r="F69" s="8"/>
      <c r="G69" s="58"/>
    </row>
    <row r="70" spans="1:7" x14ac:dyDescent="0.25">
      <c r="A70" s="59" t="s">
        <v>1553</v>
      </c>
      <c r="B70" s="17"/>
      <c r="C70" s="17"/>
      <c r="D70" s="6"/>
      <c r="E70" s="7"/>
      <c r="F70" s="8"/>
      <c r="G70" s="58"/>
    </row>
    <row r="71" spans="1:7" x14ac:dyDescent="0.25">
      <c r="A71" s="57" t="s">
        <v>1558</v>
      </c>
      <c r="B71" s="17"/>
      <c r="C71" s="17"/>
      <c r="D71" s="24">
        <v>-700</v>
      </c>
      <c r="E71" s="11">
        <v>-7.97</v>
      </c>
      <c r="F71" s="12">
        <v>-1.0900000000000001E-4</v>
      </c>
      <c r="G71" s="58"/>
    </row>
    <row r="72" spans="1:7" x14ac:dyDescent="0.25">
      <c r="A72" s="57" t="s">
        <v>1677</v>
      </c>
      <c r="B72" s="17"/>
      <c r="C72" s="17"/>
      <c r="D72" s="24">
        <v>-1500</v>
      </c>
      <c r="E72" s="11">
        <v>-9.02</v>
      </c>
      <c r="F72" s="12">
        <v>-1.2300000000000001E-4</v>
      </c>
      <c r="G72" s="58"/>
    </row>
    <row r="73" spans="1:7" x14ac:dyDescent="0.25">
      <c r="A73" s="57" t="s">
        <v>1678</v>
      </c>
      <c r="B73" s="17"/>
      <c r="C73" s="17"/>
      <c r="D73" s="24">
        <v>-300</v>
      </c>
      <c r="E73" s="11">
        <v>-9.0399999999999991</v>
      </c>
      <c r="F73" s="12">
        <v>-1.2300000000000001E-4</v>
      </c>
      <c r="G73" s="58"/>
    </row>
    <row r="74" spans="1:7" x14ac:dyDescent="0.25">
      <c r="A74" s="57" t="s">
        <v>1684</v>
      </c>
      <c r="B74" s="17"/>
      <c r="C74" s="17"/>
      <c r="D74" s="24">
        <v>-1800</v>
      </c>
      <c r="E74" s="11">
        <v>-10.93</v>
      </c>
      <c r="F74" s="12">
        <v>-1.4899999999999999E-4</v>
      </c>
      <c r="G74" s="58"/>
    </row>
    <row r="75" spans="1:7" x14ac:dyDescent="0.25">
      <c r="A75" s="57" t="s">
        <v>1596</v>
      </c>
      <c r="B75" s="17"/>
      <c r="C75" s="17"/>
      <c r="D75" s="24">
        <v>-3600</v>
      </c>
      <c r="E75" s="11">
        <v>-11.07</v>
      </c>
      <c r="F75" s="12">
        <v>-1.5100000000000001E-4</v>
      </c>
      <c r="G75" s="58"/>
    </row>
    <row r="76" spans="1:7" x14ac:dyDescent="0.25">
      <c r="A76" s="57" t="s">
        <v>1670</v>
      </c>
      <c r="B76" s="17"/>
      <c r="C76" s="17"/>
      <c r="D76" s="24">
        <v>-400</v>
      </c>
      <c r="E76" s="11">
        <v>-19.940000000000001</v>
      </c>
      <c r="F76" s="12">
        <v>-2.7300000000000002E-4</v>
      </c>
      <c r="G76" s="58"/>
    </row>
    <row r="77" spans="1:7" x14ac:dyDescent="0.25">
      <c r="A77" s="57" t="s">
        <v>1682</v>
      </c>
      <c r="B77" s="17"/>
      <c r="C77" s="17"/>
      <c r="D77" s="24">
        <v>-900</v>
      </c>
      <c r="E77" s="11">
        <v>-20.54</v>
      </c>
      <c r="F77" s="12">
        <v>-2.81E-4</v>
      </c>
      <c r="G77" s="58"/>
    </row>
    <row r="78" spans="1:7" x14ac:dyDescent="0.25">
      <c r="A78" s="57" t="s">
        <v>1567</v>
      </c>
      <c r="B78" s="17"/>
      <c r="C78" s="17"/>
      <c r="D78" s="24">
        <v>-4800</v>
      </c>
      <c r="E78" s="11">
        <v>-24</v>
      </c>
      <c r="F78" s="12">
        <v>-3.2899999999999997E-4</v>
      </c>
      <c r="G78" s="58"/>
    </row>
    <row r="79" spans="1:7" x14ac:dyDescent="0.25">
      <c r="A79" s="57" t="s">
        <v>1686</v>
      </c>
      <c r="B79" s="17"/>
      <c r="C79" s="17"/>
      <c r="D79" s="24">
        <v>-17500</v>
      </c>
      <c r="E79" s="11">
        <v>-31.81</v>
      </c>
      <c r="F79" s="12">
        <v>-4.3600000000000003E-4</v>
      </c>
      <c r="G79" s="58"/>
    </row>
    <row r="80" spans="1:7" x14ac:dyDescent="0.25">
      <c r="A80" s="57" t="s">
        <v>1638</v>
      </c>
      <c r="B80" s="17"/>
      <c r="C80" s="17"/>
      <c r="D80" s="24">
        <v>-3750</v>
      </c>
      <c r="E80" s="11">
        <v>-32.119999999999997</v>
      </c>
      <c r="F80" s="12">
        <v>-4.4000000000000002E-4</v>
      </c>
      <c r="G80" s="58"/>
    </row>
    <row r="81" spans="1:7" x14ac:dyDescent="0.25">
      <c r="A81" s="57" t="s">
        <v>1611</v>
      </c>
      <c r="B81" s="17"/>
      <c r="C81" s="17"/>
      <c r="D81" s="24">
        <v>-2400</v>
      </c>
      <c r="E81" s="11">
        <v>-36.15</v>
      </c>
      <c r="F81" s="12">
        <v>-4.95E-4</v>
      </c>
      <c r="G81" s="58"/>
    </row>
    <row r="82" spans="1:7" x14ac:dyDescent="0.25">
      <c r="A82" s="57" t="s">
        <v>1595</v>
      </c>
      <c r="B82" s="17"/>
      <c r="C82" s="17"/>
      <c r="D82" s="24">
        <v>-7200</v>
      </c>
      <c r="E82" s="11">
        <v>-49.49</v>
      </c>
      <c r="F82" s="12">
        <v>-6.78E-4</v>
      </c>
      <c r="G82" s="58"/>
    </row>
    <row r="83" spans="1:7" x14ac:dyDescent="0.25">
      <c r="A83" s="57" t="s">
        <v>1632</v>
      </c>
      <c r="B83" s="17"/>
      <c r="C83" s="17"/>
      <c r="D83" s="24">
        <v>-9000</v>
      </c>
      <c r="E83" s="11">
        <v>-55.39</v>
      </c>
      <c r="F83" s="12">
        <v>-7.5900000000000002E-4</v>
      </c>
      <c r="G83" s="58"/>
    </row>
    <row r="84" spans="1:7" x14ac:dyDescent="0.25">
      <c r="A84" s="57" t="s">
        <v>1688</v>
      </c>
      <c r="B84" s="17"/>
      <c r="C84" s="17"/>
      <c r="D84" s="24">
        <v>-25000</v>
      </c>
      <c r="E84" s="11">
        <v>-60.6</v>
      </c>
      <c r="F84" s="12">
        <v>-8.3100000000000003E-4</v>
      </c>
      <c r="G84" s="58"/>
    </row>
    <row r="85" spans="1:7" x14ac:dyDescent="0.25">
      <c r="A85" s="57" t="s">
        <v>1674</v>
      </c>
      <c r="B85" s="17"/>
      <c r="C85" s="17"/>
      <c r="D85" s="24">
        <v>-2700</v>
      </c>
      <c r="E85" s="11">
        <v>-61.63</v>
      </c>
      <c r="F85" s="12">
        <v>-8.4500000000000005E-4</v>
      </c>
      <c r="G85" s="58"/>
    </row>
    <row r="86" spans="1:7" x14ac:dyDescent="0.25">
      <c r="A86" s="57" t="s">
        <v>1577</v>
      </c>
      <c r="B86" s="17"/>
      <c r="C86" s="17"/>
      <c r="D86" s="24">
        <v>-6300</v>
      </c>
      <c r="E86" s="11">
        <v>-68.319999999999993</v>
      </c>
      <c r="F86" s="12">
        <v>-9.3700000000000001E-4</v>
      </c>
      <c r="G86" s="58"/>
    </row>
    <row r="87" spans="1:7" x14ac:dyDescent="0.25">
      <c r="A87" s="57" t="s">
        <v>1707</v>
      </c>
      <c r="B87" s="17"/>
      <c r="C87" s="17"/>
      <c r="D87" s="24">
        <v>-55000</v>
      </c>
      <c r="E87" s="11">
        <v>-86.38</v>
      </c>
      <c r="F87" s="12">
        <v>-1.1839999999999999E-3</v>
      </c>
      <c r="G87" s="58"/>
    </row>
    <row r="88" spans="1:7" x14ac:dyDescent="0.25">
      <c r="A88" s="57" t="s">
        <v>1668</v>
      </c>
      <c r="B88" s="17"/>
      <c r="C88" s="17"/>
      <c r="D88" s="24">
        <v>-72000</v>
      </c>
      <c r="E88" s="11">
        <v>-90.29</v>
      </c>
      <c r="F88" s="12">
        <v>-1.238E-3</v>
      </c>
      <c r="G88" s="58"/>
    </row>
    <row r="89" spans="1:7" x14ac:dyDescent="0.25">
      <c r="A89" s="57" t="s">
        <v>1700</v>
      </c>
      <c r="B89" s="17"/>
      <c r="C89" s="17"/>
      <c r="D89" s="24">
        <v>-60000</v>
      </c>
      <c r="E89" s="11">
        <v>-92.34</v>
      </c>
      <c r="F89" s="12">
        <v>-1.266E-3</v>
      </c>
      <c r="G89" s="58"/>
    </row>
    <row r="90" spans="1:7" x14ac:dyDescent="0.25">
      <c r="A90" s="57" t="s">
        <v>1561</v>
      </c>
      <c r="B90" s="17"/>
      <c r="C90" s="17"/>
      <c r="D90" s="24">
        <v>-7500</v>
      </c>
      <c r="E90" s="11">
        <v>-94.23</v>
      </c>
      <c r="F90" s="12">
        <v>-1.292E-3</v>
      </c>
      <c r="G90" s="58"/>
    </row>
    <row r="91" spans="1:7" x14ac:dyDescent="0.25">
      <c r="A91" s="57" t="s">
        <v>1673</v>
      </c>
      <c r="B91" s="17"/>
      <c r="C91" s="17"/>
      <c r="D91" s="24">
        <v>-65000</v>
      </c>
      <c r="E91" s="11">
        <v>-134.88</v>
      </c>
      <c r="F91" s="12">
        <v>-1.8489999999999999E-3</v>
      </c>
      <c r="G91" s="58"/>
    </row>
    <row r="92" spans="1:7" x14ac:dyDescent="0.25">
      <c r="A92" s="57" t="s">
        <v>1623</v>
      </c>
      <c r="B92" s="17"/>
      <c r="C92" s="17"/>
      <c r="D92" s="24">
        <v>-52000</v>
      </c>
      <c r="E92" s="11">
        <v>-145.72999999999999</v>
      </c>
      <c r="F92" s="12">
        <v>-1.9980000000000002E-3</v>
      </c>
      <c r="G92" s="58"/>
    </row>
    <row r="93" spans="1:7" x14ac:dyDescent="0.25">
      <c r="A93" s="57" t="s">
        <v>1704</v>
      </c>
      <c r="B93" s="17"/>
      <c r="C93" s="17"/>
      <c r="D93" s="24">
        <v>-120000</v>
      </c>
      <c r="E93" s="11">
        <v>-168.9</v>
      </c>
      <c r="F93" s="12">
        <v>-2.3159999999999999E-3</v>
      </c>
      <c r="G93" s="58"/>
    </row>
    <row r="94" spans="1:7" x14ac:dyDescent="0.25">
      <c r="A94" s="57" t="s">
        <v>1714</v>
      </c>
      <c r="B94" s="17"/>
      <c r="C94" s="17"/>
      <c r="D94" s="24">
        <v>-64350</v>
      </c>
      <c r="E94" s="11">
        <v>-170.78</v>
      </c>
      <c r="F94" s="12">
        <v>-2.3419999999999999E-3</v>
      </c>
      <c r="G94" s="58"/>
    </row>
    <row r="95" spans="1:7" x14ac:dyDescent="0.25">
      <c r="A95" s="57" t="s">
        <v>1683</v>
      </c>
      <c r="B95" s="17"/>
      <c r="C95" s="17"/>
      <c r="D95" s="24">
        <v>-109800</v>
      </c>
      <c r="E95" s="11">
        <v>-200.17</v>
      </c>
      <c r="F95" s="12">
        <v>-2.745E-3</v>
      </c>
      <c r="G95" s="58"/>
    </row>
    <row r="96" spans="1:7" x14ac:dyDescent="0.25">
      <c r="A96" s="57" t="s">
        <v>1556</v>
      </c>
      <c r="B96" s="17"/>
      <c r="C96" s="17"/>
      <c r="D96" s="24">
        <v>-7800</v>
      </c>
      <c r="E96" s="11">
        <v>-207.73</v>
      </c>
      <c r="F96" s="12">
        <v>-2.849E-3</v>
      </c>
      <c r="G96" s="58"/>
    </row>
    <row r="97" spans="1:7" x14ac:dyDescent="0.25">
      <c r="A97" s="57" t="s">
        <v>1629</v>
      </c>
      <c r="B97" s="17"/>
      <c r="C97" s="17"/>
      <c r="D97" s="24">
        <v>-23100</v>
      </c>
      <c r="E97" s="11">
        <v>-208.15</v>
      </c>
      <c r="F97" s="12">
        <v>-2.8549999999999999E-3</v>
      </c>
      <c r="G97" s="58"/>
    </row>
    <row r="98" spans="1:7" x14ac:dyDescent="0.25">
      <c r="A98" s="57" t="s">
        <v>1671</v>
      </c>
      <c r="B98" s="17"/>
      <c r="C98" s="17"/>
      <c r="D98" s="24">
        <v>-10150</v>
      </c>
      <c r="E98" s="11">
        <v>-219.91</v>
      </c>
      <c r="F98" s="12">
        <v>-3.016E-3</v>
      </c>
      <c r="G98" s="58"/>
    </row>
    <row r="99" spans="1:7" x14ac:dyDescent="0.25">
      <c r="A99" s="57" t="s">
        <v>1705</v>
      </c>
      <c r="B99" s="17"/>
      <c r="C99" s="17"/>
      <c r="D99" s="24">
        <v>-170000</v>
      </c>
      <c r="E99" s="11">
        <v>-257.47000000000003</v>
      </c>
      <c r="F99" s="12">
        <v>-3.5309999999999999E-3</v>
      </c>
      <c r="G99" s="58"/>
    </row>
    <row r="100" spans="1:7" x14ac:dyDescent="0.25">
      <c r="A100" s="57" t="s">
        <v>1706</v>
      </c>
      <c r="B100" s="17"/>
      <c r="C100" s="17"/>
      <c r="D100" s="24">
        <v>-65875</v>
      </c>
      <c r="E100" s="11">
        <v>-259.22000000000003</v>
      </c>
      <c r="F100" s="12">
        <v>-3.555E-3</v>
      </c>
      <c r="G100" s="58"/>
    </row>
    <row r="101" spans="1:7" x14ac:dyDescent="0.25">
      <c r="A101" s="57" t="s">
        <v>1590</v>
      </c>
      <c r="B101" s="17"/>
      <c r="C101" s="17"/>
      <c r="D101" s="24">
        <v>-112500</v>
      </c>
      <c r="E101" s="11">
        <v>-299.36</v>
      </c>
      <c r="F101" s="12">
        <v>-4.1060000000000003E-3</v>
      </c>
      <c r="G101" s="58"/>
    </row>
    <row r="102" spans="1:7" x14ac:dyDescent="0.25">
      <c r="A102" s="57" t="s">
        <v>1715</v>
      </c>
      <c r="B102" s="17"/>
      <c r="C102" s="17"/>
      <c r="D102" s="24">
        <v>-111000</v>
      </c>
      <c r="E102" s="11">
        <v>-375.18</v>
      </c>
      <c r="F102" s="12">
        <v>-5.1450000000000003E-3</v>
      </c>
      <c r="G102" s="58"/>
    </row>
    <row r="103" spans="1:7" x14ac:dyDescent="0.25">
      <c r="A103" s="57" t="s">
        <v>1635</v>
      </c>
      <c r="B103" s="17"/>
      <c r="C103" s="17"/>
      <c r="D103" s="24">
        <v>-5625</v>
      </c>
      <c r="E103" s="11">
        <v>-409.5</v>
      </c>
      <c r="F103" s="12">
        <v>-5.6160000000000003E-3</v>
      </c>
      <c r="G103" s="58"/>
    </row>
    <row r="104" spans="1:7" x14ac:dyDescent="0.25">
      <c r="A104" s="57" t="s">
        <v>1602</v>
      </c>
      <c r="B104" s="17"/>
      <c r="C104" s="17"/>
      <c r="D104" s="24">
        <v>-18000</v>
      </c>
      <c r="E104" s="11">
        <v>-426.81</v>
      </c>
      <c r="F104" s="12">
        <v>-5.8539999999999998E-3</v>
      </c>
      <c r="G104" s="58"/>
    </row>
    <row r="105" spans="1:7" x14ac:dyDescent="0.25">
      <c r="A105" s="57" t="s">
        <v>1697</v>
      </c>
      <c r="B105" s="17"/>
      <c r="C105" s="17"/>
      <c r="D105" s="24">
        <v>-48125</v>
      </c>
      <c r="E105" s="11">
        <v>-450.76</v>
      </c>
      <c r="F105" s="12">
        <v>-6.182E-3</v>
      </c>
      <c r="G105" s="58"/>
    </row>
    <row r="106" spans="1:7" x14ac:dyDescent="0.25">
      <c r="A106" s="57" t="s">
        <v>1601</v>
      </c>
      <c r="B106" s="17"/>
      <c r="C106" s="17"/>
      <c r="D106" s="24">
        <v>-11600</v>
      </c>
      <c r="E106" s="11">
        <v>-461.63</v>
      </c>
      <c r="F106" s="12">
        <v>-6.3309999999999998E-3</v>
      </c>
      <c r="G106" s="58"/>
    </row>
    <row r="107" spans="1:7" x14ac:dyDescent="0.25">
      <c r="A107" s="57" t="s">
        <v>1695</v>
      </c>
      <c r="B107" s="17"/>
      <c r="C107" s="17"/>
      <c r="D107" s="24">
        <v>-3520000</v>
      </c>
      <c r="E107" s="11">
        <v>-469.92</v>
      </c>
      <c r="F107" s="12">
        <v>-6.4450000000000002E-3</v>
      </c>
      <c r="G107" s="58"/>
    </row>
    <row r="108" spans="1:7" x14ac:dyDescent="0.25">
      <c r="A108" s="57" t="s">
        <v>1713</v>
      </c>
      <c r="B108" s="17"/>
      <c r="C108" s="17"/>
      <c r="D108" s="24">
        <v>-34000</v>
      </c>
      <c r="E108" s="11">
        <v>-530.92999999999995</v>
      </c>
      <c r="F108" s="12">
        <v>-7.2820000000000003E-3</v>
      </c>
      <c r="G108" s="58"/>
    </row>
    <row r="109" spans="1:7" x14ac:dyDescent="0.25">
      <c r="A109" s="57" t="s">
        <v>1693</v>
      </c>
      <c r="B109" s="17"/>
      <c r="C109" s="17"/>
      <c r="D109" s="24">
        <v>-220500</v>
      </c>
      <c r="E109" s="11">
        <v>-548.71</v>
      </c>
      <c r="F109" s="12">
        <v>-7.5259999999999997E-3</v>
      </c>
      <c r="G109" s="58"/>
    </row>
    <row r="110" spans="1:7" x14ac:dyDescent="0.25">
      <c r="A110" s="57" t="s">
        <v>1685</v>
      </c>
      <c r="B110" s="17"/>
      <c r="C110" s="17"/>
      <c r="D110" s="24">
        <v>-53900</v>
      </c>
      <c r="E110" s="11">
        <v>-590.21</v>
      </c>
      <c r="F110" s="12">
        <v>-8.0949999999999998E-3</v>
      </c>
      <c r="G110" s="58"/>
    </row>
    <row r="111" spans="1:7" x14ac:dyDescent="0.25">
      <c r="A111" s="57" t="s">
        <v>1699</v>
      </c>
      <c r="B111" s="17"/>
      <c r="C111" s="17"/>
      <c r="D111" s="24">
        <v>-15600</v>
      </c>
      <c r="E111" s="11">
        <v>-591.22</v>
      </c>
      <c r="F111" s="12">
        <v>-8.1089999999999999E-3</v>
      </c>
      <c r="G111" s="58"/>
    </row>
    <row r="112" spans="1:7" x14ac:dyDescent="0.25">
      <c r="A112" s="57" t="s">
        <v>1712</v>
      </c>
      <c r="B112" s="17"/>
      <c r="C112" s="17"/>
      <c r="D112" s="24">
        <v>-132000</v>
      </c>
      <c r="E112" s="11">
        <v>-599.61</v>
      </c>
      <c r="F112" s="12">
        <v>-8.2240000000000004E-3</v>
      </c>
      <c r="G112" s="58"/>
    </row>
    <row r="113" spans="1:7" x14ac:dyDescent="0.25">
      <c r="A113" s="57" t="s">
        <v>1564</v>
      </c>
      <c r="B113" s="17"/>
      <c r="C113" s="17"/>
      <c r="D113" s="24">
        <v>-40600</v>
      </c>
      <c r="E113" s="11">
        <v>-601.9</v>
      </c>
      <c r="F113" s="12">
        <v>-8.2550000000000002E-3</v>
      </c>
      <c r="G113" s="58"/>
    </row>
    <row r="114" spans="1:7" x14ac:dyDescent="0.25">
      <c r="A114" s="57" t="s">
        <v>1667</v>
      </c>
      <c r="B114" s="17"/>
      <c r="C114" s="17"/>
      <c r="D114" s="24">
        <v>-57600</v>
      </c>
      <c r="E114" s="11">
        <v>-637.46</v>
      </c>
      <c r="F114" s="12">
        <v>-8.7430000000000008E-3</v>
      </c>
      <c r="G114" s="58"/>
    </row>
    <row r="115" spans="1:7" x14ac:dyDescent="0.25">
      <c r="A115" s="57" t="s">
        <v>1664</v>
      </c>
      <c r="B115" s="17"/>
      <c r="C115" s="17"/>
      <c r="D115" s="24">
        <v>-36400</v>
      </c>
      <c r="E115" s="11">
        <v>-655.27</v>
      </c>
      <c r="F115" s="12">
        <v>-8.9870000000000002E-3</v>
      </c>
      <c r="G115" s="58"/>
    </row>
    <row r="116" spans="1:7" x14ac:dyDescent="0.25">
      <c r="A116" s="57" t="s">
        <v>1600</v>
      </c>
      <c r="B116" s="17"/>
      <c r="C116" s="17"/>
      <c r="D116" s="24">
        <v>-153000</v>
      </c>
      <c r="E116" s="11">
        <v>-739.37</v>
      </c>
      <c r="F116" s="12">
        <v>-1.0141000000000001E-2</v>
      </c>
      <c r="G116" s="58"/>
    </row>
    <row r="117" spans="1:7" x14ac:dyDescent="0.25">
      <c r="A117" s="57" t="s">
        <v>1698</v>
      </c>
      <c r="B117" s="17"/>
      <c r="C117" s="17"/>
      <c r="D117" s="24">
        <v>-199800</v>
      </c>
      <c r="E117" s="11">
        <v>-955.14</v>
      </c>
      <c r="F117" s="12">
        <v>-1.3100000000000001E-2</v>
      </c>
      <c r="G117" s="58"/>
    </row>
    <row r="118" spans="1:7" x14ac:dyDescent="0.25">
      <c r="A118" s="57" t="s">
        <v>1716</v>
      </c>
      <c r="B118" s="17"/>
      <c r="C118" s="17"/>
      <c r="D118" s="24">
        <v>-408100</v>
      </c>
      <c r="E118" s="11">
        <v>-1101.26</v>
      </c>
      <c r="F118" s="12">
        <v>-1.5103999999999999E-2</v>
      </c>
      <c r="G118" s="58"/>
    </row>
    <row r="119" spans="1:7" x14ac:dyDescent="0.25">
      <c r="A119" s="57" t="s">
        <v>1709</v>
      </c>
      <c r="B119" s="17"/>
      <c r="C119" s="17"/>
      <c r="D119" s="24">
        <v>-165000</v>
      </c>
      <c r="E119" s="11">
        <v>-1248.31</v>
      </c>
      <c r="F119" s="12">
        <v>-1.7121000000000001E-2</v>
      </c>
      <c r="G119" s="58"/>
    </row>
    <row r="120" spans="1:7" x14ac:dyDescent="0.25">
      <c r="A120" s="57" t="s">
        <v>1711</v>
      </c>
      <c r="B120" s="17"/>
      <c r="C120" s="17"/>
      <c r="D120" s="24">
        <v>-53400</v>
      </c>
      <c r="E120" s="11">
        <v>-1787.27</v>
      </c>
      <c r="F120" s="12">
        <v>-2.4514000000000001E-2</v>
      </c>
      <c r="G120" s="58"/>
    </row>
    <row r="121" spans="1:7" x14ac:dyDescent="0.25">
      <c r="A121" s="57" t="s">
        <v>1717</v>
      </c>
      <c r="B121" s="17"/>
      <c r="C121" s="17"/>
      <c r="D121" s="24">
        <v>-476700</v>
      </c>
      <c r="E121" s="11">
        <v>-2087.23</v>
      </c>
      <c r="F121" s="12">
        <v>-2.8628000000000001E-2</v>
      </c>
      <c r="G121" s="58"/>
    </row>
    <row r="122" spans="1:7" x14ac:dyDescent="0.25">
      <c r="A122" s="57" t="s">
        <v>1718</v>
      </c>
      <c r="B122" s="17"/>
      <c r="C122" s="17"/>
      <c r="D122" s="24">
        <v>-73500</v>
      </c>
      <c r="E122" s="11">
        <v>-2363.91</v>
      </c>
      <c r="F122" s="12">
        <v>-3.2423E-2</v>
      </c>
      <c r="G122" s="58"/>
    </row>
    <row r="123" spans="1:7" x14ac:dyDescent="0.25">
      <c r="A123" s="57" t="s">
        <v>1719</v>
      </c>
      <c r="B123" s="17"/>
      <c r="C123" s="17"/>
      <c r="D123" s="24">
        <v>-100250</v>
      </c>
      <c r="E123" s="11">
        <v>-2998.73</v>
      </c>
      <c r="F123" s="12">
        <v>-4.113E-2</v>
      </c>
      <c r="G123" s="58"/>
    </row>
    <row r="124" spans="1:7" x14ac:dyDescent="0.25">
      <c r="A124" s="57" t="s">
        <v>1720</v>
      </c>
      <c r="B124" s="17"/>
      <c r="C124" s="17"/>
      <c r="D124" s="24">
        <v>-327800</v>
      </c>
      <c r="E124" s="11">
        <v>-4789.49</v>
      </c>
      <c r="F124" s="12">
        <v>-6.5692E-2</v>
      </c>
      <c r="G124" s="58"/>
    </row>
    <row r="125" spans="1:7" x14ac:dyDescent="0.25">
      <c r="A125" s="59" t="s">
        <v>129</v>
      </c>
      <c r="B125" s="18"/>
      <c r="C125" s="18"/>
      <c r="D125" s="9"/>
      <c r="E125" s="25">
        <v>-28563.38</v>
      </c>
      <c r="F125" s="26">
        <v>-0.39174799999999999</v>
      </c>
      <c r="G125" s="60"/>
    </row>
    <row r="126" spans="1:7" x14ac:dyDescent="0.25">
      <c r="A126" s="59" t="s">
        <v>2182</v>
      </c>
      <c r="B126" s="17"/>
      <c r="C126" s="17"/>
      <c r="D126" s="6"/>
      <c r="E126" s="7"/>
      <c r="F126" s="8"/>
      <c r="G126" s="58"/>
    </row>
    <row r="127" spans="1:7" x14ac:dyDescent="0.25">
      <c r="A127" s="57" t="s">
        <v>2183</v>
      </c>
      <c r="B127" s="17"/>
      <c r="C127" s="17"/>
      <c r="D127" s="39">
        <v>800</v>
      </c>
      <c r="E127" s="11">
        <v>541.41600000000005</v>
      </c>
      <c r="F127" s="12">
        <v>7.4260367203509096E-3</v>
      </c>
      <c r="G127" s="58"/>
    </row>
    <row r="128" spans="1:7" x14ac:dyDescent="0.25">
      <c r="A128" s="57" t="s">
        <v>2184</v>
      </c>
      <c r="B128" s="17"/>
      <c r="C128" s="17"/>
      <c r="D128" s="24">
        <v>-800</v>
      </c>
      <c r="E128" s="11">
        <v>-541.60799999999995</v>
      </c>
      <c r="F128" s="12">
        <v>-7.4286701834371622E-3</v>
      </c>
      <c r="G128" s="58"/>
    </row>
    <row r="129" spans="1:7" x14ac:dyDescent="0.25">
      <c r="A129" s="57" t="s">
        <v>2185</v>
      </c>
      <c r="B129" s="17"/>
      <c r="C129" s="17"/>
      <c r="D129" s="24">
        <v>-3540</v>
      </c>
      <c r="E129" s="11">
        <v>-2656.6992</v>
      </c>
      <c r="F129" s="12">
        <v>-3.6439162887921463E-2</v>
      </c>
      <c r="G129" s="58"/>
    </row>
    <row r="130" spans="1:7" x14ac:dyDescent="0.25">
      <c r="A130" s="57" t="s">
        <v>2186</v>
      </c>
      <c r="B130" s="17"/>
      <c r="C130" s="17"/>
      <c r="D130" s="24">
        <v>-6500</v>
      </c>
      <c r="E130" s="11">
        <v>-4877.6000000000004</v>
      </c>
      <c r="F130" s="12">
        <v>-6.6900935153714688E-2</v>
      </c>
      <c r="G130" s="58"/>
    </row>
    <row r="131" spans="1:7" x14ac:dyDescent="0.25">
      <c r="A131" s="59" t="s">
        <v>129</v>
      </c>
      <c r="B131" s="18"/>
      <c r="C131" s="18"/>
      <c r="D131" s="9"/>
      <c r="E131" s="25">
        <v>-7534.4912000000004</v>
      </c>
      <c r="F131" s="26">
        <v>-0.1033427315047224</v>
      </c>
      <c r="G131" s="60"/>
    </row>
    <row r="132" spans="1:7" x14ac:dyDescent="0.25">
      <c r="A132" s="57"/>
      <c r="B132" s="17"/>
      <c r="C132" s="17"/>
      <c r="D132" s="6"/>
      <c r="E132" s="7"/>
      <c r="F132" s="8"/>
      <c r="G132" s="58"/>
    </row>
    <row r="133" spans="1:7" x14ac:dyDescent="0.25">
      <c r="A133" s="61" t="s">
        <v>165</v>
      </c>
      <c r="B133" s="40"/>
      <c r="C133" s="40"/>
      <c r="D133" s="41"/>
      <c r="E133" s="25">
        <v>-36097.871200000001</v>
      </c>
      <c r="F133" s="26">
        <v>-0.49509073150472238</v>
      </c>
      <c r="G133" s="60"/>
    </row>
    <row r="134" spans="1:7" x14ac:dyDescent="0.25">
      <c r="A134" s="57"/>
      <c r="B134" s="17"/>
      <c r="C134" s="17"/>
      <c r="D134" s="6"/>
      <c r="E134" s="7"/>
      <c r="F134" s="8"/>
      <c r="G134" s="58"/>
    </row>
    <row r="135" spans="1:7" x14ac:dyDescent="0.25">
      <c r="A135" s="59" t="s">
        <v>221</v>
      </c>
      <c r="B135" s="17"/>
      <c r="C135" s="17"/>
      <c r="D135" s="6"/>
      <c r="E135" s="7"/>
      <c r="F135" s="8"/>
      <c r="G135" s="58"/>
    </row>
    <row r="136" spans="1:7" x14ac:dyDescent="0.25">
      <c r="A136" s="59" t="s">
        <v>222</v>
      </c>
      <c r="B136" s="17"/>
      <c r="C136" s="17"/>
      <c r="D136" s="6"/>
      <c r="E136" s="7"/>
      <c r="F136" s="8"/>
      <c r="G136" s="58"/>
    </row>
    <row r="137" spans="1:7" x14ac:dyDescent="0.25">
      <c r="A137" s="57" t="s">
        <v>2187</v>
      </c>
      <c r="B137" s="17" t="s">
        <v>2188</v>
      </c>
      <c r="C137" s="17" t="s">
        <v>228</v>
      </c>
      <c r="D137" s="6">
        <v>5000000</v>
      </c>
      <c r="E137" s="7">
        <v>4960.3900000000003</v>
      </c>
      <c r="F137" s="8">
        <v>6.8035999999999999E-2</v>
      </c>
      <c r="G137" s="58">
        <v>8.0338000000000007E-2</v>
      </c>
    </row>
    <row r="138" spans="1:7" x14ac:dyDescent="0.25">
      <c r="A138" s="57" t="s">
        <v>2189</v>
      </c>
      <c r="B138" s="17" t="s">
        <v>2190</v>
      </c>
      <c r="C138" s="17" t="s">
        <v>228</v>
      </c>
      <c r="D138" s="6">
        <v>4500000</v>
      </c>
      <c r="E138" s="7">
        <v>4353.82</v>
      </c>
      <c r="F138" s="8">
        <v>5.9716999999999999E-2</v>
      </c>
      <c r="G138" s="58">
        <v>8.1949999999999995E-2</v>
      </c>
    </row>
    <row r="139" spans="1:7" x14ac:dyDescent="0.25">
      <c r="A139" s="57" t="s">
        <v>2191</v>
      </c>
      <c r="B139" s="17" t="s">
        <v>2192</v>
      </c>
      <c r="C139" s="17" t="s">
        <v>228</v>
      </c>
      <c r="D139" s="6">
        <v>4000000</v>
      </c>
      <c r="E139" s="7">
        <v>3969.57</v>
      </c>
      <c r="F139" s="8">
        <v>5.4446000000000001E-2</v>
      </c>
      <c r="G139" s="58">
        <v>8.3499000000000004E-2</v>
      </c>
    </row>
    <row r="140" spans="1:7" x14ac:dyDescent="0.25">
      <c r="A140" s="57" t="s">
        <v>1041</v>
      </c>
      <c r="B140" s="17" t="s">
        <v>1042</v>
      </c>
      <c r="C140" s="17" t="s">
        <v>228</v>
      </c>
      <c r="D140" s="6">
        <v>3000000</v>
      </c>
      <c r="E140" s="7">
        <v>2992.17</v>
      </c>
      <c r="F140" s="8">
        <v>4.104E-2</v>
      </c>
      <c r="G140" s="58">
        <v>7.7274999999999996E-2</v>
      </c>
    </row>
    <row r="141" spans="1:7" x14ac:dyDescent="0.25">
      <c r="A141" s="57" t="s">
        <v>2193</v>
      </c>
      <c r="B141" s="17" t="s">
        <v>2194</v>
      </c>
      <c r="C141" s="17" t="s">
        <v>228</v>
      </c>
      <c r="D141" s="6">
        <v>1500000</v>
      </c>
      <c r="E141" s="7">
        <v>1491</v>
      </c>
      <c r="F141" s="8">
        <v>2.0449999999999999E-2</v>
      </c>
      <c r="G141" s="58">
        <v>7.7499999999999999E-2</v>
      </c>
    </row>
    <row r="142" spans="1:7" x14ac:dyDescent="0.25">
      <c r="A142" s="57" t="s">
        <v>2195</v>
      </c>
      <c r="B142" s="17" t="s">
        <v>2196</v>
      </c>
      <c r="C142" s="17" t="s">
        <v>228</v>
      </c>
      <c r="D142" s="6">
        <v>1000000</v>
      </c>
      <c r="E142" s="7">
        <v>996.56</v>
      </c>
      <c r="F142" s="8">
        <v>1.3669000000000001E-2</v>
      </c>
      <c r="G142" s="58">
        <v>7.9936999999999994E-2</v>
      </c>
    </row>
    <row r="143" spans="1:7" x14ac:dyDescent="0.25">
      <c r="A143" s="57" t="s">
        <v>2197</v>
      </c>
      <c r="B143" s="17" t="s">
        <v>2198</v>
      </c>
      <c r="C143" s="17" t="s">
        <v>228</v>
      </c>
      <c r="D143" s="6">
        <v>1000000</v>
      </c>
      <c r="E143" s="7">
        <v>959.49</v>
      </c>
      <c r="F143" s="8">
        <v>1.316E-2</v>
      </c>
      <c r="G143" s="58">
        <v>8.2172999999999996E-2</v>
      </c>
    </row>
    <row r="144" spans="1:7" x14ac:dyDescent="0.25">
      <c r="A144" s="57" t="s">
        <v>2199</v>
      </c>
      <c r="B144" s="17" t="s">
        <v>2200</v>
      </c>
      <c r="C144" s="17" t="s">
        <v>228</v>
      </c>
      <c r="D144" s="6">
        <v>500000</v>
      </c>
      <c r="E144" s="7">
        <v>498.54</v>
      </c>
      <c r="F144" s="8">
        <v>6.8380000000000003E-3</v>
      </c>
      <c r="G144" s="58">
        <v>8.0500000000000002E-2</v>
      </c>
    </row>
    <row r="145" spans="1:7" x14ac:dyDescent="0.25">
      <c r="A145" s="57" t="s">
        <v>991</v>
      </c>
      <c r="B145" s="17" t="s">
        <v>992</v>
      </c>
      <c r="C145" s="17" t="s">
        <v>228</v>
      </c>
      <c r="D145" s="6">
        <v>500000</v>
      </c>
      <c r="E145" s="7">
        <v>496.92</v>
      </c>
      <c r="F145" s="8">
        <v>6.816E-3</v>
      </c>
      <c r="G145" s="58">
        <v>7.7499999999999999E-2</v>
      </c>
    </row>
    <row r="146" spans="1:7" x14ac:dyDescent="0.25">
      <c r="A146" s="59" t="s">
        <v>129</v>
      </c>
      <c r="B146" s="18"/>
      <c r="C146" s="18"/>
      <c r="D146" s="9"/>
      <c r="E146" s="20">
        <v>20718.46</v>
      </c>
      <c r="F146" s="21">
        <v>0.28416799999999998</v>
      </c>
      <c r="G146" s="60"/>
    </row>
    <row r="147" spans="1:7" x14ac:dyDescent="0.25">
      <c r="A147" s="57"/>
      <c r="B147" s="17"/>
      <c r="C147" s="17"/>
      <c r="D147" s="6"/>
      <c r="E147" s="7"/>
      <c r="F147" s="8"/>
      <c r="G147" s="58"/>
    </row>
    <row r="148" spans="1:7" x14ac:dyDescent="0.25">
      <c r="A148" s="59" t="s">
        <v>454</v>
      </c>
      <c r="B148" s="17"/>
      <c r="C148" s="17"/>
      <c r="D148" s="6"/>
      <c r="E148" s="7"/>
      <c r="F148" s="8"/>
      <c r="G148" s="58"/>
    </row>
    <row r="149" spans="1:7" x14ac:dyDescent="0.25">
      <c r="A149" s="57" t="s">
        <v>690</v>
      </c>
      <c r="B149" s="17" t="s">
        <v>691</v>
      </c>
      <c r="C149" s="17" t="s">
        <v>128</v>
      </c>
      <c r="D149" s="6">
        <v>6500000</v>
      </c>
      <c r="E149" s="7">
        <v>6559.16</v>
      </c>
      <c r="F149" s="8">
        <v>8.9965000000000003E-2</v>
      </c>
      <c r="G149" s="58">
        <v>7.1778796556000002E-2</v>
      </c>
    </row>
    <row r="150" spans="1:7" x14ac:dyDescent="0.25">
      <c r="A150" s="57" t="s">
        <v>712</v>
      </c>
      <c r="B150" s="17" t="s">
        <v>713</v>
      </c>
      <c r="C150" s="17" t="s">
        <v>128</v>
      </c>
      <c r="D150" s="6">
        <v>4000000</v>
      </c>
      <c r="E150" s="7">
        <v>4000.26</v>
      </c>
      <c r="F150" s="8">
        <v>5.4866999999999999E-2</v>
      </c>
      <c r="G150" s="58">
        <v>7.1818137081999994E-2</v>
      </c>
    </row>
    <row r="151" spans="1:7" x14ac:dyDescent="0.25">
      <c r="A151" s="57" t="s">
        <v>2201</v>
      </c>
      <c r="B151" s="17" t="s">
        <v>2202</v>
      </c>
      <c r="C151" s="17" t="s">
        <v>128</v>
      </c>
      <c r="D151" s="6">
        <v>1000000</v>
      </c>
      <c r="E151" s="7">
        <v>1012.2</v>
      </c>
      <c r="F151" s="8">
        <v>1.3883E-2</v>
      </c>
      <c r="G151" s="58">
        <v>7.1749809262000003E-2</v>
      </c>
    </row>
    <row r="152" spans="1:7" x14ac:dyDescent="0.25">
      <c r="A152" s="59" t="s">
        <v>129</v>
      </c>
      <c r="B152" s="18"/>
      <c r="C152" s="18"/>
      <c r="D152" s="9"/>
      <c r="E152" s="20">
        <v>11571.62</v>
      </c>
      <c r="F152" s="21">
        <v>0.15871499999999999</v>
      </c>
      <c r="G152" s="60"/>
    </row>
    <row r="153" spans="1:7" x14ac:dyDescent="0.25">
      <c r="A153" s="57"/>
      <c r="B153" s="17"/>
      <c r="C153" s="17"/>
      <c r="D153" s="6"/>
      <c r="E153" s="7"/>
      <c r="F153" s="8"/>
      <c r="G153" s="58"/>
    </row>
    <row r="154" spans="1:7" x14ac:dyDescent="0.25">
      <c r="A154" s="59" t="s">
        <v>304</v>
      </c>
      <c r="B154" s="17"/>
      <c r="C154" s="17"/>
      <c r="D154" s="6"/>
      <c r="E154" s="7"/>
      <c r="F154" s="8"/>
      <c r="G154" s="58"/>
    </row>
    <row r="155" spans="1:7" x14ac:dyDescent="0.25">
      <c r="A155" s="59" t="s">
        <v>129</v>
      </c>
      <c r="B155" s="17"/>
      <c r="C155" s="17"/>
      <c r="D155" s="6"/>
      <c r="E155" s="22" t="s">
        <v>123</v>
      </c>
      <c r="F155" s="23" t="s">
        <v>123</v>
      </c>
      <c r="G155" s="58"/>
    </row>
    <row r="156" spans="1:7" x14ac:dyDescent="0.25">
      <c r="A156" s="57"/>
      <c r="B156" s="17"/>
      <c r="C156" s="17"/>
      <c r="D156" s="6"/>
      <c r="E156" s="7"/>
      <c r="F156" s="8"/>
      <c r="G156" s="58"/>
    </row>
    <row r="157" spans="1:7" x14ac:dyDescent="0.25">
      <c r="A157" s="59" t="s">
        <v>305</v>
      </c>
      <c r="B157" s="17"/>
      <c r="C157" s="17"/>
      <c r="D157" s="6"/>
      <c r="E157" s="7"/>
      <c r="F157" s="8"/>
      <c r="G157" s="58"/>
    </row>
    <row r="158" spans="1:7" x14ac:dyDescent="0.25">
      <c r="A158" s="59" t="s">
        <v>129</v>
      </c>
      <c r="B158" s="17"/>
      <c r="C158" s="17"/>
      <c r="D158" s="6"/>
      <c r="E158" s="22" t="s">
        <v>123</v>
      </c>
      <c r="F158" s="23" t="s">
        <v>123</v>
      </c>
      <c r="G158" s="58"/>
    </row>
    <row r="159" spans="1:7" x14ac:dyDescent="0.25">
      <c r="A159" s="57"/>
      <c r="B159" s="17"/>
      <c r="C159" s="17"/>
      <c r="D159" s="6"/>
      <c r="E159" s="7"/>
      <c r="F159" s="8"/>
      <c r="G159" s="58"/>
    </row>
    <row r="160" spans="1:7" x14ac:dyDescent="0.25">
      <c r="A160" s="61" t="s">
        <v>165</v>
      </c>
      <c r="B160" s="40"/>
      <c r="C160" s="40"/>
      <c r="D160" s="41"/>
      <c r="E160" s="20">
        <v>32290.080000000002</v>
      </c>
      <c r="F160" s="21">
        <v>0.44288300000000003</v>
      </c>
      <c r="G160" s="60"/>
    </row>
    <row r="161" spans="1:7" x14ac:dyDescent="0.25">
      <c r="A161" s="57"/>
      <c r="B161" s="17"/>
      <c r="C161" s="17"/>
      <c r="D161" s="6"/>
      <c r="E161" s="7"/>
      <c r="F161" s="8"/>
      <c r="G161" s="58"/>
    </row>
    <row r="162" spans="1:7" x14ac:dyDescent="0.25">
      <c r="A162" s="59" t="s">
        <v>677</v>
      </c>
      <c r="B162" s="18"/>
      <c r="C162" s="18"/>
      <c r="D162" s="9"/>
      <c r="E162" s="27"/>
      <c r="F162" s="10"/>
      <c r="G162" s="58"/>
    </row>
    <row r="163" spans="1:7" x14ac:dyDescent="0.25">
      <c r="A163" s="59" t="s">
        <v>2203</v>
      </c>
      <c r="B163" s="18"/>
      <c r="C163" s="18"/>
      <c r="D163" s="9"/>
      <c r="E163" s="27"/>
      <c r="F163" s="10"/>
      <c r="G163" s="58"/>
    </row>
    <row r="164" spans="1:7" x14ac:dyDescent="0.25">
      <c r="A164" s="89" t="s">
        <v>2204</v>
      </c>
      <c r="B164" s="17" t="s">
        <v>2205</v>
      </c>
      <c r="C164" s="18"/>
      <c r="D164" s="6">
        <v>10040</v>
      </c>
      <c r="E164" s="7">
        <v>7432.4111999999996</v>
      </c>
      <c r="F164" s="12">
        <v>0.1019426069638639</v>
      </c>
      <c r="G164" s="58"/>
    </row>
    <row r="165" spans="1:7" x14ac:dyDescent="0.25">
      <c r="A165" s="59" t="s">
        <v>129</v>
      </c>
      <c r="B165" s="18"/>
      <c r="C165" s="18"/>
      <c r="D165" s="9"/>
      <c r="E165" s="20">
        <v>7432.4111999999996</v>
      </c>
      <c r="F165" s="21">
        <v>0.1019426069638639</v>
      </c>
      <c r="G165" s="58"/>
    </row>
    <row r="166" spans="1:7" x14ac:dyDescent="0.25">
      <c r="A166" s="59"/>
      <c r="B166" s="18"/>
      <c r="C166" s="18"/>
      <c r="D166" s="9"/>
      <c r="E166" s="27"/>
      <c r="F166" s="10"/>
      <c r="G166" s="58"/>
    </row>
    <row r="167" spans="1:7" x14ac:dyDescent="0.25">
      <c r="A167" s="61" t="s">
        <v>165</v>
      </c>
      <c r="B167" s="40"/>
      <c r="C167" s="40"/>
      <c r="D167" s="41"/>
      <c r="E167" s="20">
        <v>7432.4111999999996</v>
      </c>
      <c r="F167" s="21">
        <v>0.1019426069638639</v>
      </c>
      <c r="G167" s="58"/>
    </row>
    <row r="168" spans="1:7" x14ac:dyDescent="0.25">
      <c r="A168" s="57"/>
      <c r="B168" s="17"/>
      <c r="C168" s="17"/>
      <c r="D168" s="6"/>
      <c r="E168" s="7"/>
      <c r="F168" s="8"/>
      <c r="G168" s="58"/>
    </row>
    <row r="169" spans="1:7" x14ac:dyDescent="0.25">
      <c r="A169" s="59" t="s">
        <v>169</v>
      </c>
      <c r="B169" s="17"/>
      <c r="C169" s="17"/>
      <c r="D169" s="6"/>
      <c r="E169" s="7"/>
      <c r="F169" s="8"/>
      <c r="G169" s="58"/>
    </row>
    <row r="170" spans="1:7" x14ac:dyDescent="0.25">
      <c r="A170" s="57" t="s">
        <v>170</v>
      </c>
      <c r="B170" s="17"/>
      <c r="C170" s="17"/>
      <c r="D170" s="6"/>
      <c r="E170" s="7">
        <v>5908.32</v>
      </c>
      <c r="F170" s="8">
        <v>8.1037999999999999E-2</v>
      </c>
      <c r="G170" s="58">
        <v>7.0182999999999995E-2</v>
      </c>
    </row>
    <row r="171" spans="1:7" x14ac:dyDescent="0.25">
      <c r="A171" s="59" t="s">
        <v>129</v>
      </c>
      <c r="B171" s="18"/>
      <c r="C171" s="18"/>
      <c r="D171" s="9"/>
      <c r="E171" s="20">
        <v>5908.32</v>
      </c>
      <c r="F171" s="21">
        <v>8.1037999999999999E-2</v>
      </c>
      <c r="G171" s="60"/>
    </row>
    <row r="172" spans="1:7" x14ac:dyDescent="0.25">
      <c r="A172" s="57"/>
      <c r="B172" s="17"/>
      <c r="C172" s="17"/>
      <c r="D172" s="6"/>
      <c r="E172" s="7"/>
      <c r="F172" s="8"/>
      <c r="G172" s="58"/>
    </row>
    <row r="173" spans="1:7" x14ac:dyDescent="0.25">
      <c r="A173" s="61" t="s">
        <v>165</v>
      </c>
      <c r="B173" s="40"/>
      <c r="C173" s="40"/>
      <c r="D173" s="41"/>
      <c r="E173" s="20">
        <v>5908.32</v>
      </c>
      <c r="F173" s="21">
        <v>8.1037999999999999E-2</v>
      </c>
      <c r="G173" s="60"/>
    </row>
    <row r="174" spans="1:7" x14ac:dyDescent="0.25">
      <c r="A174" s="57" t="s">
        <v>171</v>
      </c>
      <c r="B174" s="17"/>
      <c r="C174" s="17"/>
      <c r="D174" s="6"/>
      <c r="E174" s="7">
        <v>1145.0983942</v>
      </c>
      <c r="F174" s="8">
        <v>1.5706000000000001E-2</v>
      </c>
      <c r="G174" s="58"/>
    </row>
    <row r="175" spans="1:7" x14ac:dyDescent="0.25">
      <c r="A175" s="57" t="s">
        <v>173</v>
      </c>
      <c r="B175" s="17"/>
      <c r="C175" s="17"/>
      <c r="D175" s="6"/>
      <c r="E175" s="11">
        <v>-2233.809594199985</v>
      </c>
      <c r="F175" s="12">
        <v>-3.06316069638638E-2</v>
      </c>
      <c r="G175" s="58">
        <v>7.0182999999999995E-2</v>
      </c>
    </row>
    <row r="176" spans="1:7" x14ac:dyDescent="0.25">
      <c r="A176" s="62" t="s">
        <v>174</v>
      </c>
      <c r="B176" s="19"/>
      <c r="C176" s="19"/>
      <c r="D176" s="13"/>
      <c r="E176" s="14">
        <v>72907.8</v>
      </c>
      <c r="F176" s="15">
        <v>1</v>
      </c>
      <c r="G176" s="63"/>
    </row>
    <row r="177" spans="1:7" x14ac:dyDescent="0.25">
      <c r="A177" s="48"/>
      <c r="G177" s="49"/>
    </row>
    <row r="178" spans="1:7" x14ac:dyDescent="0.25">
      <c r="A178" s="46" t="s">
        <v>1755</v>
      </c>
      <c r="G178" s="49"/>
    </row>
    <row r="179" spans="1:7" x14ac:dyDescent="0.25">
      <c r="A179" s="46" t="s">
        <v>176</v>
      </c>
      <c r="G179" s="49"/>
    </row>
    <row r="180" spans="1:7" x14ac:dyDescent="0.25">
      <c r="A180" s="48"/>
      <c r="G180" s="49"/>
    </row>
    <row r="181" spans="1:7" x14ac:dyDescent="0.25">
      <c r="A181" s="46" t="s">
        <v>187</v>
      </c>
      <c r="G181" s="49"/>
    </row>
    <row r="182" spans="1:7" x14ac:dyDescent="0.25">
      <c r="A182" s="65" t="s">
        <v>188</v>
      </c>
      <c r="B182" s="66" t="s">
        <v>123</v>
      </c>
      <c r="G182" s="49"/>
    </row>
    <row r="183" spans="1:7" x14ac:dyDescent="0.25">
      <c r="A183" s="48" t="s">
        <v>189</v>
      </c>
      <c r="G183" s="49"/>
    </row>
    <row r="184" spans="1:7" x14ac:dyDescent="0.25">
      <c r="A184" s="48" t="s">
        <v>190</v>
      </c>
      <c r="B184" s="66" t="s">
        <v>191</v>
      </c>
      <c r="C184" s="66" t="s">
        <v>191</v>
      </c>
      <c r="G184" s="49"/>
    </row>
    <row r="185" spans="1:7" x14ac:dyDescent="0.25">
      <c r="A185" s="48"/>
      <c r="B185" s="28">
        <v>45198</v>
      </c>
      <c r="C185" s="28">
        <v>45382</v>
      </c>
      <c r="G185" s="49"/>
    </row>
    <row r="186" spans="1:7" x14ac:dyDescent="0.25">
      <c r="A186" s="48" t="s">
        <v>707</v>
      </c>
      <c r="B186">
        <v>10.217499999999999</v>
      </c>
      <c r="C186" s="38">
        <v>10.577299999999999</v>
      </c>
      <c r="G186" s="49"/>
    </row>
    <row r="187" spans="1:7" x14ac:dyDescent="0.25">
      <c r="A187" s="48" t="s">
        <v>196</v>
      </c>
      <c r="B187">
        <v>10.217499999999999</v>
      </c>
      <c r="C187" s="38">
        <v>10.577299999999999</v>
      </c>
      <c r="G187" s="49"/>
    </row>
    <row r="188" spans="1:7" x14ac:dyDescent="0.25">
      <c r="A188" s="48" t="s">
        <v>708</v>
      </c>
      <c r="B188">
        <v>10.2087</v>
      </c>
      <c r="C188">
        <v>10.5505</v>
      </c>
      <c r="G188" s="49"/>
    </row>
    <row r="189" spans="1:7" x14ac:dyDescent="0.25">
      <c r="A189" s="48" t="s">
        <v>670</v>
      </c>
      <c r="B189">
        <v>10.2087</v>
      </c>
      <c r="C189">
        <v>10.5505</v>
      </c>
      <c r="G189" s="49"/>
    </row>
    <row r="190" spans="1:7" x14ac:dyDescent="0.25">
      <c r="A190" s="48"/>
      <c r="G190" s="49"/>
    </row>
    <row r="191" spans="1:7" x14ac:dyDescent="0.25">
      <c r="A191" s="47" t="s">
        <v>205</v>
      </c>
      <c r="G191" s="49"/>
    </row>
    <row r="192" spans="1:7" x14ac:dyDescent="0.25">
      <c r="A192" s="48"/>
      <c r="G192" s="49"/>
    </row>
    <row r="193" spans="1:7" x14ac:dyDescent="0.25">
      <c r="A193" s="48" t="s">
        <v>207</v>
      </c>
      <c r="B193" s="66" t="s">
        <v>123</v>
      </c>
      <c r="G193" s="49"/>
    </row>
    <row r="194" spans="1:7" x14ac:dyDescent="0.25">
      <c r="A194" s="48" t="s">
        <v>208</v>
      </c>
      <c r="B194" s="66" t="s">
        <v>123</v>
      </c>
      <c r="G194" s="49"/>
    </row>
    <row r="195" spans="1:7" ht="15.95" customHeight="1" x14ac:dyDescent="0.25">
      <c r="A195" s="65" t="s">
        <v>209</v>
      </c>
      <c r="B195" s="66" t="s">
        <v>123</v>
      </c>
      <c r="G195" s="49"/>
    </row>
    <row r="196" spans="1:7" ht="15.95" customHeight="1" x14ac:dyDescent="0.25">
      <c r="A196" s="65" t="s">
        <v>210</v>
      </c>
      <c r="B196" s="66" t="s">
        <v>123</v>
      </c>
      <c r="G196" s="49"/>
    </row>
    <row r="197" spans="1:7" x14ac:dyDescent="0.25">
      <c r="A197" s="48" t="s">
        <v>1756</v>
      </c>
      <c r="B197" s="69">
        <v>5.1525874108555652</v>
      </c>
      <c r="G197" s="49"/>
    </row>
    <row r="198" spans="1:7" ht="29.1" customHeight="1" x14ac:dyDescent="0.25">
      <c r="A198" s="65" t="s">
        <v>212</v>
      </c>
      <c r="B198" s="90">
        <f>E127</f>
        <v>541.41600000000005</v>
      </c>
      <c r="G198" s="49"/>
    </row>
    <row r="199" spans="1:7" ht="30" customHeight="1" x14ac:dyDescent="0.25">
      <c r="A199" s="65" t="s">
        <v>213</v>
      </c>
      <c r="B199" s="66" t="s">
        <v>123</v>
      </c>
      <c r="G199" s="49"/>
    </row>
    <row r="200" spans="1:7" ht="30" customHeight="1" x14ac:dyDescent="0.25">
      <c r="A200" s="65" t="s">
        <v>214</v>
      </c>
      <c r="B200" s="66" t="s">
        <v>123</v>
      </c>
      <c r="G200" s="49"/>
    </row>
    <row r="201" spans="1:7" x14ac:dyDescent="0.25">
      <c r="A201" s="48" t="s">
        <v>215</v>
      </c>
      <c r="B201" s="66" t="s">
        <v>123</v>
      </c>
      <c r="G201" s="49"/>
    </row>
    <row r="202" spans="1:7" x14ac:dyDescent="0.25">
      <c r="A202" s="48" t="s">
        <v>216</v>
      </c>
      <c r="B202" s="66" t="s">
        <v>123</v>
      </c>
      <c r="G202" s="49"/>
    </row>
    <row r="203" spans="1:7" ht="15.75" customHeight="1" thickBot="1" x14ac:dyDescent="0.3">
      <c r="A203" s="70"/>
      <c r="B203" s="71"/>
      <c r="C203" s="71"/>
      <c r="D203" s="71"/>
      <c r="E203" s="71"/>
      <c r="F203" s="71"/>
      <c r="G203" s="72"/>
    </row>
    <row r="205" spans="1:7" ht="69.95" customHeight="1" x14ac:dyDescent="0.25">
      <c r="A205" s="137" t="s">
        <v>217</v>
      </c>
      <c r="B205" s="137" t="s">
        <v>218</v>
      </c>
      <c r="C205" s="137" t="s">
        <v>5</v>
      </c>
      <c r="D205" s="137" t="s">
        <v>6</v>
      </c>
    </row>
    <row r="206" spans="1:7" ht="69.95" customHeight="1" x14ac:dyDescent="0.25">
      <c r="A206" s="137" t="s">
        <v>2206</v>
      </c>
      <c r="B206" s="137"/>
      <c r="C206" s="137" t="s">
        <v>72</v>
      </c>
      <c r="D206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H147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2207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2208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9" t="s">
        <v>122</v>
      </c>
      <c r="B8" s="17"/>
      <c r="C8" s="17"/>
      <c r="D8" s="6"/>
      <c r="E8" s="7"/>
      <c r="F8" s="8"/>
      <c r="G8" s="58"/>
    </row>
    <row r="9" spans="1:8" x14ac:dyDescent="0.25">
      <c r="A9" s="59" t="s">
        <v>1174</v>
      </c>
      <c r="B9" s="17"/>
      <c r="C9" s="17"/>
      <c r="D9" s="6"/>
      <c r="E9" s="7"/>
      <c r="F9" s="8"/>
      <c r="G9" s="58"/>
    </row>
    <row r="10" spans="1:8" x14ac:dyDescent="0.25">
      <c r="A10" s="57" t="s">
        <v>1175</v>
      </c>
      <c r="B10" s="17" t="s">
        <v>1176</v>
      </c>
      <c r="C10" s="17" t="s">
        <v>1177</v>
      </c>
      <c r="D10" s="6">
        <v>370517</v>
      </c>
      <c r="E10" s="7">
        <v>5364.72</v>
      </c>
      <c r="F10" s="8">
        <v>3.2599999999999997E-2</v>
      </c>
      <c r="G10" s="58"/>
    </row>
    <row r="11" spans="1:8" x14ac:dyDescent="0.25">
      <c r="A11" s="57" t="s">
        <v>1460</v>
      </c>
      <c r="B11" s="17" t="s">
        <v>1461</v>
      </c>
      <c r="C11" s="17" t="s">
        <v>1225</v>
      </c>
      <c r="D11" s="6">
        <v>110912</v>
      </c>
      <c r="E11" s="7">
        <v>4419.34</v>
      </c>
      <c r="F11" s="8">
        <v>2.6800000000000001E-2</v>
      </c>
      <c r="G11" s="58"/>
    </row>
    <row r="12" spans="1:8" x14ac:dyDescent="0.25">
      <c r="A12" s="57" t="s">
        <v>1440</v>
      </c>
      <c r="B12" s="17" t="s">
        <v>1441</v>
      </c>
      <c r="C12" s="17" t="s">
        <v>1177</v>
      </c>
      <c r="D12" s="6">
        <v>401353</v>
      </c>
      <c r="E12" s="7">
        <v>4387.99</v>
      </c>
      <c r="F12" s="8">
        <v>2.6599999999999999E-2</v>
      </c>
      <c r="G12" s="58"/>
    </row>
    <row r="13" spans="1:8" x14ac:dyDescent="0.25">
      <c r="A13" s="57" t="s">
        <v>1231</v>
      </c>
      <c r="B13" s="17" t="s">
        <v>1232</v>
      </c>
      <c r="C13" s="17" t="s">
        <v>1233</v>
      </c>
      <c r="D13" s="6">
        <v>107777</v>
      </c>
      <c r="E13" s="7">
        <v>4056.62</v>
      </c>
      <c r="F13" s="8">
        <v>2.46E-2</v>
      </c>
      <c r="G13" s="58"/>
    </row>
    <row r="14" spans="1:8" x14ac:dyDescent="0.25">
      <c r="A14" s="57" t="s">
        <v>1190</v>
      </c>
      <c r="B14" s="17" t="s">
        <v>1191</v>
      </c>
      <c r="C14" s="17" t="s">
        <v>1192</v>
      </c>
      <c r="D14" s="6">
        <v>1113565</v>
      </c>
      <c r="E14" s="7">
        <v>3739.35</v>
      </c>
      <c r="F14" s="8">
        <v>2.2700000000000001E-2</v>
      </c>
      <c r="G14" s="58"/>
    </row>
    <row r="15" spans="1:8" x14ac:dyDescent="0.25">
      <c r="A15" s="57" t="s">
        <v>1897</v>
      </c>
      <c r="B15" s="17" t="s">
        <v>1898</v>
      </c>
      <c r="C15" s="17" t="s">
        <v>1403</v>
      </c>
      <c r="D15" s="6">
        <v>210438</v>
      </c>
      <c r="E15" s="7">
        <v>3635.84</v>
      </c>
      <c r="F15" s="8">
        <v>2.2100000000000002E-2</v>
      </c>
      <c r="G15" s="58"/>
    </row>
    <row r="16" spans="1:8" x14ac:dyDescent="0.25">
      <c r="A16" s="57" t="s">
        <v>1223</v>
      </c>
      <c r="B16" s="17" t="s">
        <v>1224</v>
      </c>
      <c r="C16" s="17" t="s">
        <v>1225</v>
      </c>
      <c r="D16" s="6">
        <v>65190</v>
      </c>
      <c r="E16" s="7">
        <v>3587.05</v>
      </c>
      <c r="F16" s="8">
        <v>2.18E-2</v>
      </c>
      <c r="G16" s="58"/>
    </row>
    <row r="17" spans="1:7" x14ac:dyDescent="0.25">
      <c r="A17" s="57" t="s">
        <v>1868</v>
      </c>
      <c r="B17" s="17" t="s">
        <v>1869</v>
      </c>
      <c r="C17" s="17" t="s">
        <v>1305</v>
      </c>
      <c r="D17" s="6">
        <v>31634</v>
      </c>
      <c r="E17" s="7">
        <v>2893.93</v>
      </c>
      <c r="F17" s="8">
        <v>1.7600000000000001E-2</v>
      </c>
      <c r="G17" s="58"/>
    </row>
    <row r="18" spans="1:7" x14ac:dyDescent="0.25">
      <c r="A18" s="57" t="s">
        <v>1784</v>
      </c>
      <c r="B18" s="17" t="s">
        <v>1785</v>
      </c>
      <c r="C18" s="17" t="s">
        <v>1199</v>
      </c>
      <c r="D18" s="6">
        <v>67027</v>
      </c>
      <c r="E18" s="7">
        <v>2774.05</v>
      </c>
      <c r="F18" s="8">
        <v>1.6799999999999999E-2</v>
      </c>
      <c r="G18" s="58"/>
    </row>
    <row r="19" spans="1:7" x14ac:dyDescent="0.25">
      <c r="A19" s="57" t="s">
        <v>1394</v>
      </c>
      <c r="B19" s="17" t="s">
        <v>1395</v>
      </c>
      <c r="C19" s="17" t="s">
        <v>1305</v>
      </c>
      <c r="D19" s="6">
        <v>277251</v>
      </c>
      <c r="E19" s="7">
        <v>2752.55</v>
      </c>
      <c r="F19" s="8">
        <v>1.67E-2</v>
      </c>
      <c r="G19" s="58"/>
    </row>
    <row r="20" spans="1:7" x14ac:dyDescent="0.25">
      <c r="A20" s="57" t="s">
        <v>1452</v>
      </c>
      <c r="B20" s="17" t="s">
        <v>1453</v>
      </c>
      <c r="C20" s="17" t="s">
        <v>1302</v>
      </c>
      <c r="D20" s="6">
        <v>65738</v>
      </c>
      <c r="E20" s="7">
        <v>2595.34</v>
      </c>
      <c r="F20" s="8">
        <v>1.5800000000000002E-2</v>
      </c>
      <c r="G20" s="58"/>
    </row>
    <row r="21" spans="1:7" x14ac:dyDescent="0.25">
      <c r="A21" s="57" t="s">
        <v>1883</v>
      </c>
      <c r="B21" s="17" t="s">
        <v>1884</v>
      </c>
      <c r="C21" s="17" t="s">
        <v>1285</v>
      </c>
      <c r="D21" s="6">
        <v>72445</v>
      </c>
      <c r="E21" s="7">
        <v>2506.4499999999998</v>
      </c>
      <c r="F21" s="8">
        <v>1.52E-2</v>
      </c>
      <c r="G21" s="58"/>
    </row>
    <row r="22" spans="1:7" x14ac:dyDescent="0.25">
      <c r="A22" s="57" t="s">
        <v>1184</v>
      </c>
      <c r="B22" s="17" t="s">
        <v>1185</v>
      </c>
      <c r="C22" s="17" t="s">
        <v>1186</v>
      </c>
      <c r="D22" s="6">
        <v>571989</v>
      </c>
      <c r="E22" s="7">
        <v>2483</v>
      </c>
      <c r="F22" s="8">
        <v>1.5100000000000001E-2</v>
      </c>
      <c r="G22" s="58"/>
    </row>
    <row r="23" spans="1:7" x14ac:dyDescent="0.25">
      <c r="A23" s="57" t="s">
        <v>1206</v>
      </c>
      <c r="B23" s="17" t="s">
        <v>1207</v>
      </c>
      <c r="C23" s="17" t="s">
        <v>1177</v>
      </c>
      <c r="D23" s="6">
        <v>309591</v>
      </c>
      <c r="E23" s="7">
        <v>2329.21</v>
      </c>
      <c r="F23" s="8">
        <v>1.41E-2</v>
      </c>
      <c r="G23" s="58"/>
    </row>
    <row r="24" spans="1:7" x14ac:dyDescent="0.25">
      <c r="A24" s="57" t="s">
        <v>1178</v>
      </c>
      <c r="B24" s="17" t="s">
        <v>1179</v>
      </c>
      <c r="C24" s="17" t="s">
        <v>1180</v>
      </c>
      <c r="D24" s="6">
        <v>77898</v>
      </c>
      <c r="E24" s="7">
        <v>2314.89</v>
      </c>
      <c r="F24" s="8">
        <v>1.41E-2</v>
      </c>
      <c r="G24" s="58"/>
    </row>
    <row r="25" spans="1:7" x14ac:dyDescent="0.25">
      <c r="A25" s="57" t="s">
        <v>1450</v>
      </c>
      <c r="B25" s="17" t="s">
        <v>1451</v>
      </c>
      <c r="C25" s="17" t="s">
        <v>1199</v>
      </c>
      <c r="D25" s="6">
        <v>95201</v>
      </c>
      <c r="E25" s="7">
        <v>2246.5500000000002</v>
      </c>
      <c r="F25" s="8">
        <v>1.3599999999999999E-2</v>
      </c>
      <c r="G25" s="58"/>
    </row>
    <row r="26" spans="1:7" x14ac:dyDescent="0.25">
      <c r="A26" s="57" t="s">
        <v>1297</v>
      </c>
      <c r="B26" s="17" t="s">
        <v>1298</v>
      </c>
      <c r="C26" s="17" t="s">
        <v>1299</v>
      </c>
      <c r="D26" s="6">
        <v>29258</v>
      </c>
      <c r="E26" s="7">
        <v>2188.2800000000002</v>
      </c>
      <c r="F26" s="8">
        <v>1.3299999999999999E-2</v>
      </c>
      <c r="G26" s="58"/>
    </row>
    <row r="27" spans="1:7" x14ac:dyDescent="0.25">
      <c r="A27" s="57" t="s">
        <v>2209</v>
      </c>
      <c r="B27" s="17" t="s">
        <v>2210</v>
      </c>
      <c r="C27" s="17" t="s">
        <v>1238</v>
      </c>
      <c r="D27" s="6">
        <v>242340</v>
      </c>
      <c r="E27" s="7">
        <v>2140.59</v>
      </c>
      <c r="F27" s="8">
        <v>1.2999999999999999E-2</v>
      </c>
      <c r="G27" s="58"/>
    </row>
    <row r="28" spans="1:7" x14ac:dyDescent="0.25">
      <c r="A28" s="57" t="s">
        <v>1303</v>
      </c>
      <c r="B28" s="17" t="s">
        <v>1304</v>
      </c>
      <c r="C28" s="17" t="s">
        <v>1305</v>
      </c>
      <c r="D28" s="6">
        <v>99245</v>
      </c>
      <c r="E28" s="7">
        <v>2135.6</v>
      </c>
      <c r="F28" s="8">
        <v>1.2999999999999999E-2</v>
      </c>
      <c r="G28" s="58"/>
    </row>
    <row r="29" spans="1:7" x14ac:dyDescent="0.25">
      <c r="A29" s="57" t="s">
        <v>1887</v>
      </c>
      <c r="B29" s="17" t="s">
        <v>1888</v>
      </c>
      <c r="C29" s="17" t="s">
        <v>1511</v>
      </c>
      <c r="D29" s="6">
        <v>433546</v>
      </c>
      <c r="E29" s="7">
        <v>2126.33</v>
      </c>
      <c r="F29" s="8">
        <v>1.29E-2</v>
      </c>
      <c r="G29" s="58"/>
    </row>
    <row r="30" spans="1:7" x14ac:dyDescent="0.25">
      <c r="A30" s="57" t="s">
        <v>1312</v>
      </c>
      <c r="B30" s="17" t="s">
        <v>1313</v>
      </c>
      <c r="C30" s="17" t="s">
        <v>1299</v>
      </c>
      <c r="D30" s="6">
        <v>192281</v>
      </c>
      <c r="E30" s="7">
        <v>2121.92</v>
      </c>
      <c r="F30" s="8">
        <v>1.29E-2</v>
      </c>
      <c r="G30" s="58"/>
    </row>
    <row r="31" spans="1:7" x14ac:dyDescent="0.25">
      <c r="A31" s="57" t="s">
        <v>1764</v>
      </c>
      <c r="B31" s="17" t="s">
        <v>1765</v>
      </c>
      <c r="C31" s="17" t="s">
        <v>1302</v>
      </c>
      <c r="D31" s="6">
        <v>1122950</v>
      </c>
      <c r="E31" s="7">
        <v>2044.89</v>
      </c>
      <c r="F31" s="8">
        <v>1.24E-2</v>
      </c>
      <c r="G31" s="58"/>
    </row>
    <row r="32" spans="1:7" x14ac:dyDescent="0.25">
      <c r="A32" s="57" t="s">
        <v>1434</v>
      </c>
      <c r="B32" s="17" t="s">
        <v>1435</v>
      </c>
      <c r="C32" s="17" t="s">
        <v>1225</v>
      </c>
      <c r="D32" s="6">
        <v>272314</v>
      </c>
      <c r="E32" s="7">
        <v>2020.57</v>
      </c>
      <c r="F32" s="8">
        <v>1.23E-2</v>
      </c>
      <c r="G32" s="58"/>
    </row>
    <row r="33" spans="1:7" x14ac:dyDescent="0.25">
      <c r="A33" s="57" t="s">
        <v>1964</v>
      </c>
      <c r="B33" s="17" t="s">
        <v>1965</v>
      </c>
      <c r="C33" s="17" t="s">
        <v>1248</v>
      </c>
      <c r="D33" s="6">
        <v>20776</v>
      </c>
      <c r="E33" s="7">
        <v>2009.24</v>
      </c>
      <c r="F33" s="8">
        <v>1.2200000000000001E-2</v>
      </c>
      <c r="G33" s="58"/>
    </row>
    <row r="34" spans="1:7" x14ac:dyDescent="0.25">
      <c r="A34" s="57" t="s">
        <v>1329</v>
      </c>
      <c r="B34" s="17" t="s">
        <v>1330</v>
      </c>
      <c r="C34" s="17" t="s">
        <v>1177</v>
      </c>
      <c r="D34" s="6">
        <v>188968</v>
      </c>
      <c r="E34" s="7">
        <v>1978.87</v>
      </c>
      <c r="F34" s="8">
        <v>1.2E-2</v>
      </c>
      <c r="G34" s="58"/>
    </row>
    <row r="35" spans="1:7" x14ac:dyDescent="0.25">
      <c r="A35" s="57" t="s">
        <v>1922</v>
      </c>
      <c r="B35" s="17" t="s">
        <v>1923</v>
      </c>
      <c r="C35" s="17" t="s">
        <v>1257</v>
      </c>
      <c r="D35" s="6">
        <v>87256</v>
      </c>
      <c r="E35" s="7">
        <v>1946.55</v>
      </c>
      <c r="F35" s="8">
        <v>1.18E-2</v>
      </c>
      <c r="G35" s="58"/>
    </row>
    <row r="36" spans="1:7" x14ac:dyDescent="0.25">
      <c r="A36" s="57" t="s">
        <v>1495</v>
      </c>
      <c r="B36" s="17" t="s">
        <v>1496</v>
      </c>
      <c r="C36" s="17" t="s">
        <v>1257</v>
      </c>
      <c r="D36" s="6">
        <v>118054</v>
      </c>
      <c r="E36" s="7">
        <v>1913.12</v>
      </c>
      <c r="F36" s="8">
        <v>1.1599999999999999E-2</v>
      </c>
      <c r="G36" s="58"/>
    </row>
    <row r="37" spans="1:7" x14ac:dyDescent="0.25">
      <c r="A37" s="57" t="s">
        <v>1424</v>
      </c>
      <c r="B37" s="17" t="s">
        <v>1425</v>
      </c>
      <c r="C37" s="17" t="s">
        <v>1299</v>
      </c>
      <c r="D37" s="6">
        <v>49591</v>
      </c>
      <c r="E37" s="7">
        <v>1885.35</v>
      </c>
      <c r="F37" s="8">
        <v>1.14E-2</v>
      </c>
      <c r="G37" s="58"/>
    </row>
    <row r="38" spans="1:7" x14ac:dyDescent="0.25">
      <c r="A38" s="57" t="s">
        <v>1958</v>
      </c>
      <c r="B38" s="17" t="s">
        <v>1959</v>
      </c>
      <c r="C38" s="17" t="s">
        <v>1296</v>
      </c>
      <c r="D38" s="6">
        <v>91107</v>
      </c>
      <c r="E38" s="7">
        <v>1876.12</v>
      </c>
      <c r="F38" s="8">
        <v>1.14E-2</v>
      </c>
      <c r="G38" s="58"/>
    </row>
    <row r="39" spans="1:7" x14ac:dyDescent="0.25">
      <c r="A39" s="57" t="s">
        <v>1778</v>
      </c>
      <c r="B39" s="17" t="s">
        <v>1779</v>
      </c>
      <c r="C39" s="17" t="s">
        <v>1177</v>
      </c>
      <c r="D39" s="6">
        <v>354136</v>
      </c>
      <c r="E39" s="7">
        <v>1843.99</v>
      </c>
      <c r="F39" s="8">
        <v>1.12E-2</v>
      </c>
      <c r="G39" s="58"/>
    </row>
    <row r="40" spans="1:7" x14ac:dyDescent="0.25">
      <c r="A40" s="57" t="s">
        <v>1337</v>
      </c>
      <c r="B40" s="17" t="s">
        <v>1338</v>
      </c>
      <c r="C40" s="17" t="s">
        <v>1199</v>
      </c>
      <c r="D40" s="6">
        <v>159103</v>
      </c>
      <c r="E40" s="7">
        <v>1840.19</v>
      </c>
      <c r="F40" s="8">
        <v>1.12E-2</v>
      </c>
      <c r="G40" s="58"/>
    </row>
    <row r="41" spans="1:7" x14ac:dyDescent="0.25">
      <c r="A41" s="57" t="s">
        <v>1514</v>
      </c>
      <c r="B41" s="17" t="s">
        <v>1515</v>
      </c>
      <c r="C41" s="17" t="s">
        <v>1225</v>
      </c>
      <c r="D41" s="6">
        <v>118727</v>
      </c>
      <c r="E41" s="7">
        <v>1832.61</v>
      </c>
      <c r="F41" s="8">
        <v>1.11E-2</v>
      </c>
      <c r="G41" s="58"/>
    </row>
    <row r="42" spans="1:7" x14ac:dyDescent="0.25">
      <c r="A42" s="57" t="s">
        <v>1258</v>
      </c>
      <c r="B42" s="17" t="s">
        <v>1259</v>
      </c>
      <c r="C42" s="17" t="s">
        <v>1260</v>
      </c>
      <c r="D42" s="6">
        <v>424897</v>
      </c>
      <c r="E42" s="7">
        <v>1820.05</v>
      </c>
      <c r="F42" s="8">
        <v>1.11E-2</v>
      </c>
      <c r="G42" s="58"/>
    </row>
    <row r="43" spans="1:7" x14ac:dyDescent="0.25">
      <c r="A43" s="57" t="s">
        <v>1308</v>
      </c>
      <c r="B43" s="17" t="s">
        <v>1309</v>
      </c>
      <c r="C43" s="17" t="s">
        <v>1280</v>
      </c>
      <c r="D43" s="6">
        <v>18638</v>
      </c>
      <c r="E43" s="7">
        <v>1817.05</v>
      </c>
      <c r="F43" s="8">
        <v>1.0999999999999999E-2</v>
      </c>
      <c r="G43" s="58"/>
    </row>
    <row r="44" spans="1:7" x14ac:dyDescent="0.25">
      <c r="A44" s="57" t="s">
        <v>1851</v>
      </c>
      <c r="B44" s="17" t="s">
        <v>1852</v>
      </c>
      <c r="C44" s="17" t="s">
        <v>1293</v>
      </c>
      <c r="D44" s="6">
        <v>105115</v>
      </c>
      <c r="E44" s="7">
        <v>1799.52</v>
      </c>
      <c r="F44" s="8">
        <v>1.09E-2</v>
      </c>
      <c r="G44" s="58"/>
    </row>
    <row r="45" spans="1:7" x14ac:dyDescent="0.25">
      <c r="A45" s="57" t="s">
        <v>2211</v>
      </c>
      <c r="B45" s="17" t="s">
        <v>2212</v>
      </c>
      <c r="C45" s="17" t="s">
        <v>1280</v>
      </c>
      <c r="D45" s="6">
        <v>126390</v>
      </c>
      <c r="E45" s="7">
        <v>1799.41</v>
      </c>
      <c r="F45" s="8">
        <v>1.09E-2</v>
      </c>
      <c r="G45" s="58"/>
    </row>
    <row r="46" spans="1:7" x14ac:dyDescent="0.25">
      <c r="A46" s="57" t="s">
        <v>1885</v>
      </c>
      <c r="B46" s="17" t="s">
        <v>1886</v>
      </c>
      <c r="C46" s="17" t="s">
        <v>1257</v>
      </c>
      <c r="D46" s="6">
        <v>108227</v>
      </c>
      <c r="E46" s="7">
        <v>1786.18</v>
      </c>
      <c r="F46" s="8">
        <v>1.0800000000000001E-2</v>
      </c>
      <c r="G46" s="58"/>
    </row>
    <row r="47" spans="1:7" x14ac:dyDescent="0.25">
      <c r="A47" s="57" t="s">
        <v>1848</v>
      </c>
      <c r="B47" s="17" t="s">
        <v>1849</v>
      </c>
      <c r="C47" s="17" t="s">
        <v>1850</v>
      </c>
      <c r="D47" s="6">
        <v>211860</v>
      </c>
      <c r="E47" s="7">
        <v>1740.32</v>
      </c>
      <c r="F47" s="8">
        <v>1.06E-2</v>
      </c>
      <c r="G47" s="58"/>
    </row>
    <row r="48" spans="1:7" x14ac:dyDescent="0.25">
      <c r="A48" s="57" t="s">
        <v>1369</v>
      </c>
      <c r="B48" s="17" t="s">
        <v>1370</v>
      </c>
      <c r="C48" s="17" t="s">
        <v>1248</v>
      </c>
      <c r="D48" s="6">
        <v>26707</v>
      </c>
      <c r="E48" s="7">
        <v>1698.79</v>
      </c>
      <c r="F48" s="8">
        <v>1.03E-2</v>
      </c>
      <c r="G48" s="58"/>
    </row>
    <row r="49" spans="1:7" x14ac:dyDescent="0.25">
      <c r="A49" s="57" t="s">
        <v>1478</v>
      </c>
      <c r="B49" s="17" t="s">
        <v>1479</v>
      </c>
      <c r="C49" s="17" t="s">
        <v>1225</v>
      </c>
      <c r="D49" s="6">
        <v>34317</v>
      </c>
      <c r="E49" s="7">
        <v>1694.71</v>
      </c>
      <c r="F49" s="8">
        <v>1.03E-2</v>
      </c>
      <c r="G49" s="58"/>
    </row>
    <row r="50" spans="1:7" x14ac:dyDescent="0.25">
      <c r="A50" s="57" t="s">
        <v>1920</v>
      </c>
      <c r="B50" s="17" t="s">
        <v>1921</v>
      </c>
      <c r="C50" s="17" t="s">
        <v>1177</v>
      </c>
      <c r="D50" s="6">
        <v>1829940</v>
      </c>
      <c r="E50" s="7">
        <v>1693.61</v>
      </c>
      <c r="F50" s="8">
        <v>1.03E-2</v>
      </c>
      <c r="G50" s="58"/>
    </row>
    <row r="51" spans="1:7" x14ac:dyDescent="0.25">
      <c r="A51" s="57" t="s">
        <v>1893</v>
      </c>
      <c r="B51" s="17" t="s">
        <v>1894</v>
      </c>
      <c r="C51" s="17" t="s">
        <v>1299</v>
      </c>
      <c r="D51" s="6">
        <v>45761</v>
      </c>
      <c r="E51" s="7">
        <v>1673.8</v>
      </c>
      <c r="F51" s="8">
        <v>1.0200000000000001E-2</v>
      </c>
      <c r="G51" s="58"/>
    </row>
    <row r="52" spans="1:7" x14ac:dyDescent="0.25">
      <c r="A52" s="57" t="s">
        <v>1213</v>
      </c>
      <c r="B52" s="17" t="s">
        <v>1214</v>
      </c>
      <c r="C52" s="17" t="s">
        <v>1199</v>
      </c>
      <c r="D52" s="6">
        <v>424948</v>
      </c>
      <c r="E52" s="7">
        <v>1658.36</v>
      </c>
      <c r="F52" s="8">
        <v>1.01E-2</v>
      </c>
      <c r="G52" s="58"/>
    </row>
    <row r="53" spans="1:7" x14ac:dyDescent="0.25">
      <c r="A53" s="57" t="s">
        <v>1786</v>
      </c>
      <c r="B53" s="17" t="s">
        <v>1787</v>
      </c>
      <c r="C53" s="17" t="s">
        <v>1393</v>
      </c>
      <c r="D53" s="6">
        <v>59484</v>
      </c>
      <c r="E53" s="7">
        <v>1655.32</v>
      </c>
      <c r="F53" s="8">
        <v>1.01E-2</v>
      </c>
      <c r="G53" s="58"/>
    </row>
    <row r="54" spans="1:7" x14ac:dyDescent="0.25">
      <c r="A54" s="57" t="s">
        <v>1790</v>
      </c>
      <c r="B54" s="17" t="s">
        <v>1791</v>
      </c>
      <c r="C54" s="17" t="s">
        <v>1792</v>
      </c>
      <c r="D54" s="6">
        <v>146341</v>
      </c>
      <c r="E54" s="7">
        <v>1645.24</v>
      </c>
      <c r="F54" s="8">
        <v>0.01</v>
      </c>
      <c r="G54" s="58"/>
    </row>
    <row r="55" spans="1:7" x14ac:dyDescent="0.25">
      <c r="A55" s="57" t="s">
        <v>1891</v>
      </c>
      <c r="B55" s="17" t="s">
        <v>1892</v>
      </c>
      <c r="C55" s="17" t="s">
        <v>1177</v>
      </c>
      <c r="D55" s="6">
        <v>894681</v>
      </c>
      <c r="E55" s="7">
        <v>1634.58</v>
      </c>
      <c r="F55" s="8">
        <v>9.9000000000000008E-3</v>
      </c>
      <c r="G55" s="58"/>
    </row>
    <row r="56" spans="1:7" x14ac:dyDescent="0.25">
      <c r="A56" s="57" t="s">
        <v>1252</v>
      </c>
      <c r="B56" s="17" t="s">
        <v>1253</v>
      </c>
      <c r="C56" s="17" t="s">
        <v>1254</v>
      </c>
      <c r="D56" s="6">
        <v>1394324</v>
      </c>
      <c r="E56" s="7">
        <v>1632.75</v>
      </c>
      <c r="F56" s="8">
        <v>9.9000000000000008E-3</v>
      </c>
      <c r="G56" s="58"/>
    </row>
    <row r="57" spans="1:7" x14ac:dyDescent="0.25">
      <c r="A57" s="57" t="s">
        <v>1281</v>
      </c>
      <c r="B57" s="17" t="s">
        <v>1282</v>
      </c>
      <c r="C57" s="17" t="s">
        <v>1202</v>
      </c>
      <c r="D57" s="6">
        <v>806597</v>
      </c>
      <c r="E57" s="7">
        <v>1625.29</v>
      </c>
      <c r="F57" s="8">
        <v>9.9000000000000008E-3</v>
      </c>
      <c r="G57" s="58"/>
    </row>
    <row r="58" spans="1:7" x14ac:dyDescent="0.25">
      <c r="A58" s="57" t="s">
        <v>1324</v>
      </c>
      <c r="B58" s="17" t="s">
        <v>1325</v>
      </c>
      <c r="C58" s="17" t="s">
        <v>1326</v>
      </c>
      <c r="D58" s="6">
        <v>243257</v>
      </c>
      <c r="E58" s="7">
        <v>1619</v>
      </c>
      <c r="F58" s="8">
        <v>9.7999999999999997E-3</v>
      </c>
      <c r="G58" s="58"/>
    </row>
    <row r="59" spans="1:7" x14ac:dyDescent="0.25">
      <c r="A59" s="57" t="s">
        <v>1436</v>
      </c>
      <c r="B59" s="17" t="s">
        <v>1437</v>
      </c>
      <c r="C59" s="17" t="s">
        <v>1230</v>
      </c>
      <c r="D59" s="6">
        <v>282583</v>
      </c>
      <c r="E59" s="7">
        <v>1583.17</v>
      </c>
      <c r="F59" s="8">
        <v>9.5999999999999992E-3</v>
      </c>
      <c r="G59" s="58"/>
    </row>
    <row r="60" spans="1:7" x14ac:dyDescent="0.25">
      <c r="A60" s="57" t="s">
        <v>1320</v>
      </c>
      <c r="B60" s="17" t="s">
        <v>1321</v>
      </c>
      <c r="C60" s="17" t="s">
        <v>1257</v>
      </c>
      <c r="D60" s="6">
        <v>105532</v>
      </c>
      <c r="E60" s="7">
        <v>1579.76</v>
      </c>
      <c r="F60" s="8">
        <v>9.5999999999999992E-3</v>
      </c>
      <c r="G60" s="58"/>
    </row>
    <row r="61" spans="1:7" x14ac:dyDescent="0.25">
      <c r="A61" s="57" t="s">
        <v>1762</v>
      </c>
      <c r="B61" s="17" t="s">
        <v>1763</v>
      </c>
      <c r="C61" s="17" t="s">
        <v>1393</v>
      </c>
      <c r="D61" s="6">
        <v>167973</v>
      </c>
      <c r="E61" s="7">
        <v>1571.05</v>
      </c>
      <c r="F61" s="8">
        <v>9.4999999999999998E-3</v>
      </c>
      <c r="G61" s="58"/>
    </row>
    <row r="62" spans="1:7" x14ac:dyDescent="0.25">
      <c r="A62" s="57" t="s">
        <v>1520</v>
      </c>
      <c r="B62" s="17" t="s">
        <v>1521</v>
      </c>
      <c r="C62" s="17" t="s">
        <v>1393</v>
      </c>
      <c r="D62" s="6">
        <v>67302</v>
      </c>
      <c r="E62" s="7">
        <v>1548.01</v>
      </c>
      <c r="F62" s="8">
        <v>9.4000000000000004E-3</v>
      </c>
      <c r="G62" s="58"/>
    </row>
    <row r="63" spans="1:7" x14ac:dyDescent="0.25">
      <c r="A63" s="57" t="s">
        <v>1516</v>
      </c>
      <c r="B63" s="17" t="s">
        <v>1517</v>
      </c>
      <c r="C63" s="17" t="s">
        <v>1205</v>
      </c>
      <c r="D63" s="6">
        <v>181342</v>
      </c>
      <c r="E63" s="7">
        <v>1539.87</v>
      </c>
      <c r="F63" s="8">
        <v>9.4000000000000004E-3</v>
      </c>
      <c r="G63" s="58"/>
    </row>
    <row r="64" spans="1:7" x14ac:dyDescent="0.25">
      <c r="A64" s="57" t="s">
        <v>1493</v>
      </c>
      <c r="B64" s="17" t="s">
        <v>1494</v>
      </c>
      <c r="C64" s="17" t="s">
        <v>1199</v>
      </c>
      <c r="D64" s="6">
        <v>202556</v>
      </c>
      <c r="E64" s="7">
        <v>1525.15</v>
      </c>
      <c r="F64" s="8">
        <v>9.2999999999999992E-3</v>
      </c>
      <c r="G64" s="58"/>
    </row>
    <row r="65" spans="1:7" x14ac:dyDescent="0.25">
      <c r="A65" s="57" t="s">
        <v>1864</v>
      </c>
      <c r="B65" s="17" t="s">
        <v>1865</v>
      </c>
      <c r="C65" s="17" t="s">
        <v>1285</v>
      </c>
      <c r="D65" s="6">
        <v>100377</v>
      </c>
      <c r="E65" s="7">
        <v>1501.59</v>
      </c>
      <c r="F65" s="8">
        <v>9.1000000000000004E-3</v>
      </c>
      <c r="G65" s="58"/>
    </row>
    <row r="66" spans="1:7" x14ac:dyDescent="0.25">
      <c r="A66" s="57" t="s">
        <v>1881</v>
      </c>
      <c r="B66" s="17" t="s">
        <v>1882</v>
      </c>
      <c r="C66" s="17" t="s">
        <v>1192</v>
      </c>
      <c r="D66" s="6">
        <v>283391</v>
      </c>
      <c r="E66" s="7">
        <v>1498.85</v>
      </c>
      <c r="F66" s="8">
        <v>9.1000000000000004E-3</v>
      </c>
      <c r="G66" s="58"/>
    </row>
    <row r="67" spans="1:7" x14ac:dyDescent="0.25">
      <c r="A67" s="57" t="s">
        <v>1283</v>
      </c>
      <c r="B67" s="17" t="s">
        <v>1284</v>
      </c>
      <c r="C67" s="17" t="s">
        <v>1285</v>
      </c>
      <c r="D67" s="6">
        <v>47598</v>
      </c>
      <c r="E67" s="7">
        <v>1430.91</v>
      </c>
      <c r="F67" s="8">
        <v>8.6999999999999994E-3</v>
      </c>
      <c r="G67" s="58"/>
    </row>
    <row r="68" spans="1:7" x14ac:dyDescent="0.25">
      <c r="A68" s="57" t="s">
        <v>1335</v>
      </c>
      <c r="B68" s="17" t="s">
        <v>1336</v>
      </c>
      <c r="C68" s="17" t="s">
        <v>1225</v>
      </c>
      <c r="D68" s="6">
        <v>113641</v>
      </c>
      <c r="E68" s="7">
        <v>1418.35</v>
      </c>
      <c r="F68" s="8">
        <v>8.6E-3</v>
      </c>
      <c r="G68" s="58"/>
    </row>
    <row r="69" spans="1:7" x14ac:dyDescent="0.25">
      <c r="A69" s="57" t="s">
        <v>1195</v>
      </c>
      <c r="B69" s="17" t="s">
        <v>1196</v>
      </c>
      <c r="C69" s="17" t="s">
        <v>1177</v>
      </c>
      <c r="D69" s="6">
        <v>87718</v>
      </c>
      <c r="E69" s="7">
        <v>1362.26</v>
      </c>
      <c r="F69" s="8">
        <v>8.3000000000000001E-3</v>
      </c>
      <c r="G69" s="58"/>
    </row>
    <row r="70" spans="1:7" x14ac:dyDescent="0.25">
      <c r="A70" s="57" t="s">
        <v>2073</v>
      </c>
      <c r="B70" s="17" t="s">
        <v>2074</v>
      </c>
      <c r="C70" s="17" t="s">
        <v>1326</v>
      </c>
      <c r="D70" s="6">
        <v>15167</v>
      </c>
      <c r="E70" s="7">
        <v>1331.93</v>
      </c>
      <c r="F70" s="8">
        <v>8.0999999999999996E-3</v>
      </c>
      <c r="G70" s="58"/>
    </row>
    <row r="71" spans="1:7" x14ac:dyDescent="0.25">
      <c r="A71" s="57" t="s">
        <v>1505</v>
      </c>
      <c r="B71" s="17" t="s">
        <v>1506</v>
      </c>
      <c r="C71" s="17" t="s">
        <v>1238</v>
      </c>
      <c r="D71" s="6">
        <v>208907</v>
      </c>
      <c r="E71" s="7">
        <v>1234.95</v>
      </c>
      <c r="F71" s="8">
        <v>7.4999999999999997E-3</v>
      </c>
      <c r="G71" s="58"/>
    </row>
    <row r="72" spans="1:7" x14ac:dyDescent="0.25">
      <c r="A72" s="57" t="s">
        <v>1193</v>
      </c>
      <c r="B72" s="17" t="s">
        <v>1194</v>
      </c>
      <c r="C72" s="17" t="s">
        <v>1177</v>
      </c>
      <c r="D72" s="6">
        <v>466977</v>
      </c>
      <c r="E72" s="7">
        <v>1233.05</v>
      </c>
      <c r="F72" s="8">
        <v>7.4999999999999997E-3</v>
      </c>
      <c r="G72" s="58"/>
    </row>
    <row r="73" spans="1:7" x14ac:dyDescent="0.25">
      <c r="A73" s="57" t="s">
        <v>1889</v>
      </c>
      <c r="B73" s="17" t="s">
        <v>1890</v>
      </c>
      <c r="C73" s="17" t="s">
        <v>1202</v>
      </c>
      <c r="D73" s="6">
        <v>67837</v>
      </c>
      <c r="E73" s="7">
        <v>1188.44</v>
      </c>
      <c r="F73" s="8">
        <v>7.1999999999999998E-3</v>
      </c>
      <c r="G73" s="58"/>
    </row>
    <row r="74" spans="1:7" x14ac:dyDescent="0.25">
      <c r="A74" s="57" t="s">
        <v>1768</v>
      </c>
      <c r="B74" s="17" t="s">
        <v>1769</v>
      </c>
      <c r="C74" s="17" t="s">
        <v>1299</v>
      </c>
      <c r="D74" s="6">
        <v>101557</v>
      </c>
      <c r="E74" s="7">
        <v>1172.83</v>
      </c>
      <c r="F74" s="8">
        <v>7.1000000000000004E-3</v>
      </c>
      <c r="G74" s="58"/>
    </row>
    <row r="75" spans="1:7" x14ac:dyDescent="0.25">
      <c r="A75" s="57" t="s">
        <v>1899</v>
      </c>
      <c r="B75" s="17" t="s">
        <v>1900</v>
      </c>
      <c r="C75" s="17" t="s">
        <v>1254</v>
      </c>
      <c r="D75" s="6">
        <v>63376</v>
      </c>
      <c r="E75" s="7">
        <v>1157.8800000000001</v>
      </c>
      <c r="F75" s="8">
        <v>7.0000000000000001E-3</v>
      </c>
      <c r="G75" s="58"/>
    </row>
    <row r="76" spans="1:7" x14ac:dyDescent="0.25">
      <c r="A76" s="57" t="s">
        <v>2029</v>
      </c>
      <c r="B76" s="17" t="s">
        <v>2030</v>
      </c>
      <c r="C76" s="17" t="s">
        <v>1850</v>
      </c>
      <c r="D76" s="6">
        <v>38378</v>
      </c>
      <c r="E76" s="7">
        <v>1102.2</v>
      </c>
      <c r="F76" s="8">
        <v>6.7000000000000002E-3</v>
      </c>
      <c r="G76" s="58"/>
    </row>
    <row r="77" spans="1:7" x14ac:dyDescent="0.25">
      <c r="A77" s="57" t="s">
        <v>1997</v>
      </c>
      <c r="B77" s="17" t="s">
        <v>1998</v>
      </c>
      <c r="C77" s="17" t="s">
        <v>1999</v>
      </c>
      <c r="D77" s="6">
        <v>161761</v>
      </c>
      <c r="E77" s="7">
        <v>1061.8</v>
      </c>
      <c r="F77" s="8">
        <v>6.4000000000000003E-3</v>
      </c>
      <c r="G77" s="58"/>
    </row>
    <row r="78" spans="1:7" x14ac:dyDescent="0.25">
      <c r="A78" s="57" t="s">
        <v>1916</v>
      </c>
      <c r="B78" s="17" t="s">
        <v>1917</v>
      </c>
      <c r="C78" s="17" t="s">
        <v>1199</v>
      </c>
      <c r="D78" s="6">
        <v>114951</v>
      </c>
      <c r="E78" s="7">
        <v>1032.03</v>
      </c>
      <c r="F78" s="8">
        <v>6.3E-3</v>
      </c>
      <c r="G78" s="58"/>
    </row>
    <row r="79" spans="1:7" x14ac:dyDescent="0.25">
      <c r="A79" s="57" t="s">
        <v>1509</v>
      </c>
      <c r="B79" s="17" t="s">
        <v>1510</v>
      </c>
      <c r="C79" s="17" t="s">
        <v>1511</v>
      </c>
      <c r="D79" s="6">
        <v>38681</v>
      </c>
      <c r="E79" s="7">
        <v>1014.35</v>
      </c>
      <c r="F79" s="8">
        <v>6.1999999999999998E-3</v>
      </c>
      <c r="G79" s="58"/>
    </row>
    <row r="80" spans="1:7" x14ac:dyDescent="0.25">
      <c r="A80" s="57" t="s">
        <v>1341</v>
      </c>
      <c r="B80" s="17" t="s">
        <v>1342</v>
      </c>
      <c r="C80" s="17" t="s">
        <v>1245</v>
      </c>
      <c r="D80" s="6">
        <v>67029</v>
      </c>
      <c r="E80" s="7">
        <v>1005.6</v>
      </c>
      <c r="F80" s="8">
        <v>6.1000000000000004E-3</v>
      </c>
      <c r="G80" s="58"/>
    </row>
    <row r="81" spans="1:7" x14ac:dyDescent="0.25">
      <c r="A81" s="57" t="s">
        <v>1987</v>
      </c>
      <c r="B81" s="17" t="s">
        <v>1988</v>
      </c>
      <c r="C81" s="17" t="s">
        <v>1257</v>
      </c>
      <c r="D81" s="6">
        <v>141814</v>
      </c>
      <c r="E81" s="7">
        <v>960.22</v>
      </c>
      <c r="F81" s="8">
        <v>5.7999999999999996E-3</v>
      </c>
      <c r="G81" s="58"/>
    </row>
    <row r="82" spans="1:7" x14ac:dyDescent="0.25">
      <c r="A82" s="57" t="s">
        <v>1928</v>
      </c>
      <c r="B82" s="17" t="s">
        <v>1929</v>
      </c>
      <c r="C82" s="17" t="s">
        <v>1177</v>
      </c>
      <c r="D82" s="6">
        <v>623079</v>
      </c>
      <c r="E82" s="7">
        <v>956.43</v>
      </c>
      <c r="F82" s="8">
        <v>5.7999999999999996E-3</v>
      </c>
      <c r="G82" s="58"/>
    </row>
    <row r="83" spans="1:7" x14ac:dyDescent="0.25">
      <c r="A83" s="57" t="s">
        <v>1918</v>
      </c>
      <c r="B83" s="17" t="s">
        <v>1919</v>
      </c>
      <c r="C83" s="17" t="s">
        <v>1293</v>
      </c>
      <c r="D83" s="6">
        <v>36008</v>
      </c>
      <c r="E83" s="7">
        <v>905.93</v>
      </c>
      <c r="F83" s="8">
        <v>5.4999999999999997E-3</v>
      </c>
      <c r="G83" s="58"/>
    </row>
    <row r="84" spans="1:7" x14ac:dyDescent="0.25">
      <c r="A84" s="57" t="s">
        <v>1770</v>
      </c>
      <c r="B84" s="17" t="s">
        <v>1771</v>
      </c>
      <c r="C84" s="17" t="s">
        <v>1296</v>
      </c>
      <c r="D84" s="6">
        <v>109014</v>
      </c>
      <c r="E84" s="7">
        <v>893.81</v>
      </c>
      <c r="F84" s="8">
        <v>5.4000000000000003E-3</v>
      </c>
      <c r="G84" s="58"/>
    </row>
    <row r="85" spans="1:7" x14ac:dyDescent="0.25">
      <c r="A85" s="57" t="s">
        <v>1976</v>
      </c>
      <c r="B85" s="17" t="s">
        <v>1977</v>
      </c>
      <c r="C85" s="17" t="s">
        <v>1285</v>
      </c>
      <c r="D85" s="6">
        <v>30752</v>
      </c>
      <c r="E85" s="7">
        <v>859.27</v>
      </c>
      <c r="F85" s="8">
        <v>5.1999999999999998E-3</v>
      </c>
      <c r="G85" s="58"/>
    </row>
    <row r="86" spans="1:7" x14ac:dyDescent="0.25">
      <c r="A86" s="57" t="s">
        <v>1780</v>
      </c>
      <c r="B86" s="17" t="s">
        <v>1781</v>
      </c>
      <c r="C86" s="17" t="s">
        <v>1199</v>
      </c>
      <c r="D86" s="6">
        <v>59594</v>
      </c>
      <c r="E86" s="7">
        <v>858.99</v>
      </c>
      <c r="F86" s="8">
        <v>5.1999999999999998E-3</v>
      </c>
      <c r="G86" s="58"/>
    </row>
    <row r="87" spans="1:7" x14ac:dyDescent="0.25">
      <c r="A87" s="57" t="s">
        <v>1980</v>
      </c>
      <c r="B87" s="17" t="s">
        <v>1981</v>
      </c>
      <c r="C87" s="17" t="s">
        <v>1982</v>
      </c>
      <c r="D87" s="6">
        <v>31338</v>
      </c>
      <c r="E87" s="7">
        <v>858.85</v>
      </c>
      <c r="F87" s="8">
        <v>5.1999999999999998E-3</v>
      </c>
      <c r="G87" s="58"/>
    </row>
    <row r="88" spans="1:7" x14ac:dyDescent="0.25">
      <c r="A88" s="57" t="s">
        <v>1215</v>
      </c>
      <c r="B88" s="17" t="s">
        <v>1216</v>
      </c>
      <c r="C88" s="17" t="s">
        <v>1177</v>
      </c>
      <c r="D88" s="6">
        <v>570321</v>
      </c>
      <c r="E88" s="7">
        <v>856.62</v>
      </c>
      <c r="F88" s="8">
        <v>5.1999999999999998E-3</v>
      </c>
      <c r="G88" s="58"/>
    </row>
    <row r="89" spans="1:7" x14ac:dyDescent="0.25">
      <c r="A89" s="57" t="s">
        <v>1772</v>
      </c>
      <c r="B89" s="17" t="s">
        <v>1773</v>
      </c>
      <c r="C89" s="17" t="s">
        <v>1199</v>
      </c>
      <c r="D89" s="6">
        <v>76321</v>
      </c>
      <c r="E89" s="7">
        <v>848.31</v>
      </c>
      <c r="F89" s="8">
        <v>5.1999999999999998E-3</v>
      </c>
      <c r="G89" s="58"/>
    </row>
    <row r="90" spans="1:7" x14ac:dyDescent="0.25">
      <c r="A90" s="57" t="s">
        <v>2213</v>
      </c>
      <c r="B90" s="17" t="s">
        <v>2214</v>
      </c>
      <c r="C90" s="17" t="s">
        <v>1850</v>
      </c>
      <c r="D90" s="6">
        <v>117684</v>
      </c>
      <c r="E90" s="7">
        <v>847.8</v>
      </c>
      <c r="F90" s="8">
        <v>5.1000000000000004E-3</v>
      </c>
      <c r="G90" s="58"/>
    </row>
    <row r="91" spans="1:7" x14ac:dyDescent="0.25">
      <c r="A91" s="57" t="s">
        <v>1410</v>
      </c>
      <c r="B91" s="17" t="s">
        <v>1411</v>
      </c>
      <c r="C91" s="17" t="s">
        <v>1245</v>
      </c>
      <c r="D91" s="6">
        <v>82862</v>
      </c>
      <c r="E91" s="7">
        <v>830.44</v>
      </c>
      <c r="F91" s="8">
        <v>5.0000000000000001E-3</v>
      </c>
      <c r="G91" s="58"/>
    </row>
    <row r="92" spans="1:7" x14ac:dyDescent="0.25">
      <c r="A92" s="57" t="s">
        <v>1926</v>
      </c>
      <c r="B92" s="17" t="s">
        <v>1927</v>
      </c>
      <c r="C92" s="17" t="s">
        <v>1189</v>
      </c>
      <c r="D92" s="6">
        <v>131531</v>
      </c>
      <c r="E92" s="7">
        <v>789.51</v>
      </c>
      <c r="F92" s="8">
        <v>4.7999999999999996E-3</v>
      </c>
      <c r="G92" s="58"/>
    </row>
    <row r="93" spans="1:7" x14ac:dyDescent="0.25">
      <c r="A93" s="57" t="s">
        <v>1314</v>
      </c>
      <c r="B93" s="17" t="s">
        <v>1315</v>
      </c>
      <c r="C93" s="17" t="s">
        <v>1225</v>
      </c>
      <c r="D93" s="6">
        <v>32466</v>
      </c>
      <c r="E93" s="7">
        <v>775.3</v>
      </c>
      <c r="F93" s="8">
        <v>4.7000000000000002E-3</v>
      </c>
      <c r="G93" s="58"/>
    </row>
    <row r="94" spans="1:7" x14ac:dyDescent="0.25">
      <c r="A94" s="57" t="s">
        <v>1331</v>
      </c>
      <c r="B94" s="17" t="s">
        <v>1332</v>
      </c>
      <c r="C94" s="17" t="s">
        <v>1305</v>
      </c>
      <c r="D94" s="6">
        <v>39951</v>
      </c>
      <c r="E94" s="7">
        <v>767.6</v>
      </c>
      <c r="F94" s="8">
        <v>4.7000000000000002E-3</v>
      </c>
      <c r="G94" s="58"/>
    </row>
    <row r="95" spans="1:7" x14ac:dyDescent="0.25">
      <c r="A95" s="57" t="s">
        <v>1408</v>
      </c>
      <c r="B95" s="17" t="s">
        <v>1409</v>
      </c>
      <c r="C95" s="17" t="s">
        <v>1199</v>
      </c>
      <c r="D95" s="6">
        <v>259542</v>
      </c>
      <c r="E95" s="7">
        <v>723.6</v>
      </c>
      <c r="F95" s="8">
        <v>4.4000000000000003E-3</v>
      </c>
      <c r="G95" s="58"/>
    </row>
    <row r="96" spans="1:7" x14ac:dyDescent="0.25">
      <c r="A96" s="57" t="s">
        <v>1799</v>
      </c>
      <c r="B96" s="17" t="s">
        <v>1800</v>
      </c>
      <c r="C96" s="17" t="s">
        <v>1248</v>
      </c>
      <c r="D96" s="6">
        <v>140609</v>
      </c>
      <c r="E96" s="7">
        <v>694.61</v>
      </c>
      <c r="F96" s="8">
        <v>4.1999999999999997E-3</v>
      </c>
      <c r="G96" s="58"/>
    </row>
    <row r="97" spans="1:7" x14ac:dyDescent="0.25">
      <c r="A97" s="57" t="s">
        <v>1381</v>
      </c>
      <c r="B97" s="17" t="s">
        <v>1382</v>
      </c>
      <c r="C97" s="17" t="s">
        <v>1199</v>
      </c>
      <c r="D97" s="6">
        <v>8978</v>
      </c>
      <c r="E97" s="7">
        <v>650.48</v>
      </c>
      <c r="F97" s="8">
        <v>4.0000000000000001E-3</v>
      </c>
      <c r="G97" s="58"/>
    </row>
    <row r="98" spans="1:7" x14ac:dyDescent="0.25">
      <c r="A98" s="57" t="s">
        <v>1398</v>
      </c>
      <c r="B98" s="17" t="s">
        <v>1399</v>
      </c>
      <c r="C98" s="17" t="s">
        <v>1400</v>
      </c>
      <c r="D98" s="6">
        <v>322306</v>
      </c>
      <c r="E98" s="7">
        <v>650.25</v>
      </c>
      <c r="F98" s="8">
        <v>3.8999999999999998E-3</v>
      </c>
      <c r="G98" s="58"/>
    </row>
    <row r="99" spans="1:7" x14ac:dyDescent="0.25">
      <c r="A99" s="57" t="s">
        <v>1793</v>
      </c>
      <c r="B99" s="17" t="s">
        <v>1794</v>
      </c>
      <c r="C99" s="17" t="s">
        <v>1238</v>
      </c>
      <c r="D99" s="6">
        <v>80778</v>
      </c>
      <c r="E99" s="7">
        <v>649.82000000000005</v>
      </c>
      <c r="F99" s="8">
        <v>3.8999999999999998E-3</v>
      </c>
      <c r="G99" s="58"/>
    </row>
    <row r="100" spans="1:7" x14ac:dyDescent="0.25">
      <c r="A100" s="57" t="s">
        <v>1901</v>
      </c>
      <c r="B100" s="17" t="s">
        <v>1902</v>
      </c>
      <c r="C100" s="17" t="s">
        <v>1850</v>
      </c>
      <c r="D100" s="6">
        <v>33130</v>
      </c>
      <c r="E100" s="7">
        <v>617.58000000000004</v>
      </c>
      <c r="F100" s="8">
        <v>3.8E-3</v>
      </c>
      <c r="G100" s="58"/>
    </row>
    <row r="101" spans="1:7" x14ac:dyDescent="0.25">
      <c r="A101" s="57" t="s">
        <v>2087</v>
      </c>
      <c r="B101" s="17" t="s">
        <v>2088</v>
      </c>
      <c r="C101" s="17" t="s">
        <v>1285</v>
      </c>
      <c r="D101" s="6">
        <v>15493</v>
      </c>
      <c r="E101" s="7">
        <v>606.59</v>
      </c>
      <c r="F101" s="8">
        <v>3.7000000000000002E-3</v>
      </c>
      <c r="G101" s="58"/>
    </row>
    <row r="102" spans="1:7" x14ac:dyDescent="0.25">
      <c r="A102" s="57" t="s">
        <v>1226</v>
      </c>
      <c r="B102" s="17" t="s">
        <v>1227</v>
      </c>
      <c r="C102" s="17" t="s">
        <v>1210</v>
      </c>
      <c r="D102" s="6">
        <v>48076</v>
      </c>
      <c r="E102" s="7">
        <v>590.66</v>
      </c>
      <c r="F102" s="8">
        <v>3.5999999999999999E-3</v>
      </c>
      <c r="G102" s="58"/>
    </row>
    <row r="103" spans="1:7" x14ac:dyDescent="0.25">
      <c r="A103" s="57" t="s">
        <v>1941</v>
      </c>
      <c r="B103" s="17" t="s">
        <v>1942</v>
      </c>
      <c r="C103" s="17" t="s">
        <v>1285</v>
      </c>
      <c r="D103" s="6">
        <v>22051</v>
      </c>
      <c r="E103" s="7">
        <v>419.18</v>
      </c>
      <c r="F103" s="8">
        <v>2.5000000000000001E-3</v>
      </c>
      <c r="G103" s="58"/>
    </row>
    <row r="104" spans="1:7" x14ac:dyDescent="0.25">
      <c r="A104" s="57" t="s">
        <v>2157</v>
      </c>
      <c r="B104" s="17" t="s">
        <v>2158</v>
      </c>
      <c r="C104" s="17" t="s">
        <v>1302</v>
      </c>
      <c r="D104" s="6">
        <v>41666</v>
      </c>
      <c r="E104" s="7">
        <v>386.04</v>
      </c>
      <c r="F104" s="8">
        <v>2.3E-3</v>
      </c>
      <c r="G104" s="58"/>
    </row>
    <row r="105" spans="1:7" x14ac:dyDescent="0.25">
      <c r="A105" s="59" t="s">
        <v>129</v>
      </c>
      <c r="B105" s="18"/>
      <c r="C105" s="18"/>
      <c r="D105" s="9"/>
      <c r="E105" s="20">
        <v>160077</v>
      </c>
      <c r="F105" s="21">
        <v>0.9718</v>
      </c>
      <c r="G105" s="60"/>
    </row>
    <row r="106" spans="1:7" x14ac:dyDescent="0.25">
      <c r="A106" s="59" t="s">
        <v>1551</v>
      </c>
      <c r="B106" s="17"/>
      <c r="C106" s="17"/>
      <c r="D106" s="6"/>
      <c r="E106" s="7"/>
      <c r="F106" s="8"/>
      <c r="G106" s="58"/>
    </row>
    <row r="107" spans="1:7" x14ac:dyDescent="0.25">
      <c r="A107" s="59" t="s">
        <v>129</v>
      </c>
      <c r="B107" s="17"/>
      <c r="C107" s="17"/>
      <c r="D107" s="6"/>
      <c r="E107" s="22" t="s">
        <v>123</v>
      </c>
      <c r="F107" s="23" t="s">
        <v>123</v>
      </c>
      <c r="G107" s="58"/>
    </row>
    <row r="108" spans="1:7" x14ac:dyDescent="0.25">
      <c r="A108" s="61" t="s">
        <v>165</v>
      </c>
      <c r="B108" s="40"/>
      <c r="C108" s="40"/>
      <c r="D108" s="41"/>
      <c r="E108" s="14">
        <v>160077</v>
      </c>
      <c r="F108" s="15">
        <v>0.9718</v>
      </c>
      <c r="G108" s="60"/>
    </row>
    <row r="109" spans="1:7" x14ac:dyDescent="0.25">
      <c r="A109" s="57"/>
      <c r="B109" s="17"/>
      <c r="C109" s="17"/>
      <c r="D109" s="6"/>
      <c r="E109" s="7"/>
      <c r="F109" s="8"/>
      <c r="G109" s="58"/>
    </row>
    <row r="110" spans="1:7" x14ac:dyDescent="0.25">
      <c r="A110" s="57"/>
      <c r="B110" s="17"/>
      <c r="C110" s="17"/>
      <c r="D110" s="6"/>
      <c r="E110" s="7"/>
      <c r="F110" s="8"/>
      <c r="G110" s="58"/>
    </row>
    <row r="111" spans="1:7" x14ac:dyDescent="0.25">
      <c r="A111" s="59" t="s">
        <v>169</v>
      </c>
      <c r="B111" s="17"/>
      <c r="C111" s="17"/>
      <c r="D111" s="6"/>
      <c r="E111" s="7"/>
      <c r="F111" s="8"/>
      <c r="G111" s="58"/>
    </row>
    <row r="112" spans="1:7" x14ac:dyDescent="0.25">
      <c r="A112" s="57" t="s">
        <v>170</v>
      </c>
      <c r="B112" s="17"/>
      <c r="C112" s="17"/>
      <c r="D112" s="6"/>
      <c r="E112" s="7">
        <v>4648.53</v>
      </c>
      <c r="F112" s="8">
        <v>2.8199999999999999E-2</v>
      </c>
      <c r="G112" s="58">
        <v>7.0182999999999995E-2</v>
      </c>
    </row>
    <row r="113" spans="1:7" x14ac:dyDescent="0.25">
      <c r="A113" s="59" t="s">
        <v>129</v>
      </c>
      <c r="B113" s="18"/>
      <c r="C113" s="18"/>
      <c r="D113" s="9"/>
      <c r="E113" s="20">
        <v>4648.53</v>
      </c>
      <c r="F113" s="21">
        <v>2.8199999999999999E-2</v>
      </c>
      <c r="G113" s="60"/>
    </row>
    <row r="114" spans="1:7" x14ac:dyDescent="0.25">
      <c r="A114" s="57"/>
      <c r="B114" s="17"/>
      <c r="C114" s="17"/>
      <c r="D114" s="6"/>
      <c r="E114" s="7"/>
      <c r="F114" s="8"/>
      <c r="G114" s="58"/>
    </row>
    <row r="115" spans="1:7" x14ac:dyDescent="0.25">
      <c r="A115" s="61" t="s">
        <v>165</v>
      </c>
      <c r="B115" s="40"/>
      <c r="C115" s="40"/>
      <c r="D115" s="41"/>
      <c r="E115" s="20">
        <v>4648.53</v>
      </c>
      <c r="F115" s="21">
        <v>2.8199999999999999E-2</v>
      </c>
      <c r="G115" s="60"/>
    </row>
    <row r="116" spans="1:7" x14ac:dyDescent="0.25">
      <c r="A116" s="57" t="s">
        <v>171</v>
      </c>
      <c r="B116" s="17"/>
      <c r="C116" s="17"/>
      <c r="D116" s="6"/>
      <c r="E116" s="7">
        <v>3.5753187999999998</v>
      </c>
      <c r="F116" s="45" t="s">
        <v>172</v>
      </c>
      <c r="G116" s="58"/>
    </row>
    <row r="117" spans="1:7" x14ac:dyDescent="0.25">
      <c r="A117" s="57" t="s">
        <v>173</v>
      </c>
      <c r="B117" s="17"/>
      <c r="C117" s="17"/>
      <c r="D117" s="6"/>
      <c r="E117" s="11">
        <v>-68.685318800000005</v>
      </c>
      <c r="F117" s="12">
        <v>-2.0999999999999999E-5</v>
      </c>
      <c r="G117" s="58">
        <v>7.0182999999999995E-2</v>
      </c>
    </row>
    <row r="118" spans="1:7" x14ac:dyDescent="0.25">
      <c r="A118" s="62" t="s">
        <v>174</v>
      </c>
      <c r="B118" s="19"/>
      <c r="C118" s="19"/>
      <c r="D118" s="13"/>
      <c r="E118" s="14">
        <v>164660.42000000001</v>
      </c>
      <c r="F118" s="15">
        <v>1</v>
      </c>
      <c r="G118" s="63"/>
    </row>
    <row r="119" spans="1:7" x14ac:dyDescent="0.25">
      <c r="A119" s="46"/>
      <c r="B119" s="78"/>
      <c r="C119" s="78"/>
      <c r="D119" s="79"/>
      <c r="E119" s="80"/>
      <c r="F119" s="81"/>
      <c r="G119" s="82"/>
    </row>
    <row r="120" spans="1:7" x14ac:dyDescent="0.25">
      <c r="A120" s="46" t="s">
        <v>177</v>
      </c>
      <c r="G120" s="49"/>
    </row>
    <row r="121" spans="1:7" x14ac:dyDescent="0.25">
      <c r="A121" s="46"/>
      <c r="G121" s="49"/>
    </row>
    <row r="122" spans="1:7" x14ac:dyDescent="0.25">
      <c r="A122" s="46" t="s">
        <v>187</v>
      </c>
      <c r="G122" s="49"/>
    </row>
    <row r="123" spans="1:7" x14ac:dyDescent="0.25">
      <c r="A123" s="65" t="s">
        <v>188</v>
      </c>
      <c r="B123" s="66" t="s">
        <v>123</v>
      </c>
      <c r="G123" s="49"/>
    </row>
    <row r="124" spans="1:7" x14ac:dyDescent="0.25">
      <c r="A124" s="48" t="s">
        <v>189</v>
      </c>
      <c r="G124" s="49"/>
    </row>
    <row r="125" spans="1:7" x14ac:dyDescent="0.25">
      <c r="A125" s="48" t="s">
        <v>190</v>
      </c>
      <c r="B125" s="66" t="s">
        <v>191</v>
      </c>
      <c r="C125" s="66" t="s">
        <v>191</v>
      </c>
      <c r="G125" s="49"/>
    </row>
    <row r="126" spans="1:7" x14ac:dyDescent="0.25">
      <c r="A126" s="48"/>
      <c r="B126" s="28">
        <v>45198</v>
      </c>
      <c r="C126" s="28">
        <v>45382</v>
      </c>
      <c r="G126" s="49"/>
    </row>
    <row r="127" spans="1:7" x14ac:dyDescent="0.25">
      <c r="A127" s="48" t="s">
        <v>707</v>
      </c>
      <c r="B127" s="66" t="s">
        <v>2215</v>
      </c>
      <c r="C127" s="38">
        <v>12.558999999999999</v>
      </c>
      <c r="E127" s="2"/>
      <c r="G127" s="68"/>
    </row>
    <row r="128" spans="1:7" x14ac:dyDescent="0.25">
      <c r="A128" s="48" t="s">
        <v>196</v>
      </c>
      <c r="B128" s="66" t="s">
        <v>2215</v>
      </c>
      <c r="C128" s="38">
        <v>12.558999999999999</v>
      </c>
      <c r="E128" s="2"/>
      <c r="G128" s="68"/>
    </row>
    <row r="129" spans="1:7" x14ac:dyDescent="0.25">
      <c r="A129" s="48" t="s">
        <v>708</v>
      </c>
      <c r="B129" s="66" t="s">
        <v>2215</v>
      </c>
      <c r="C129">
        <v>12.4671</v>
      </c>
      <c r="E129" s="2"/>
      <c r="G129" s="68"/>
    </row>
    <row r="130" spans="1:7" x14ac:dyDescent="0.25">
      <c r="A130" s="48" t="s">
        <v>670</v>
      </c>
      <c r="B130" s="66" t="s">
        <v>2215</v>
      </c>
      <c r="C130">
        <v>12.4671</v>
      </c>
      <c r="E130" s="2"/>
      <c r="G130" s="68"/>
    </row>
    <row r="131" spans="1:7" x14ac:dyDescent="0.25">
      <c r="A131" s="48"/>
      <c r="E131" s="2"/>
      <c r="G131" s="68"/>
    </row>
    <row r="132" spans="1:7" x14ac:dyDescent="0.25">
      <c r="A132" s="48" t="s">
        <v>2216</v>
      </c>
      <c r="E132" s="2"/>
      <c r="G132" s="68"/>
    </row>
    <row r="133" spans="1:7" x14ac:dyDescent="0.25">
      <c r="A133" s="48"/>
      <c r="E133" s="2"/>
      <c r="G133" s="68"/>
    </row>
    <row r="134" spans="1:7" x14ac:dyDescent="0.25">
      <c r="A134" s="48" t="s">
        <v>207</v>
      </c>
      <c r="B134" s="66" t="s">
        <v>123</v>
      </c>
      <c r="G134" s="49"/>
    </row>
    <row r="135" spans="1:7" x14ac:dyDescent="0.25">
      <c r="A135" s="48" t="s">
        <v>208</v>
      </c>
      <c r="B135" s="66" t="s">
        <v>123</v>
      </c>
      <c r="G135" s="49"/>
    </row>
    <row r="136" spans="1:7" x14ac:dyDescent="0.25">
      <c r="A136" s="65" t="s">
        <v>209</v>
      </c>
      <c r="B136" s="66" t="s">
        <v>123</v>
      </c>
      <c r="G136" s="49"/>
    </row>
    <row r="137" spans="1:7" x14ac:dyDescent="0.25">
      <c r="A137" s="65" t="s">
        <v>210</v>
      </c>
      <c r="B137" s="66" t="s">
        <v>123</v>
      </c>
      <c r="G137" s="49"/>
    </row>
    <row r="138" spans="1:7" x14ac:dyDescent="0.25">
      <c r="A138" s="48" t="s">
        <v>1756</v>
      </c>
      <c r="B138" s="69">
        <v>0.31180400000000003</v>
      </c>
      <c r="G138" s="49"/>
    </row>
    <row r="139" spans="1:7" ht="30" customHeight="1" x14ac:dyDescent="0.25">
      <c r="A139" s="65" t="s">
        <v>212</v>
      </c>
      <c r="B139" s="66" t="s">
        <v>123</v>
      </c>
      <c r="G139" s="49"/>
    </row>
    <row r="140" spans="1:7" ht="30" customHeight="1" x14ac:dyDescent="0.25">
      <c r="A140" s="65" t="s">
        <v>213</v>
      </c>
      <c r="B140" s="66" t="s">
        <v>123</v>
      </c>
      <c r="G140" s="49"/>
    </row>
    <row r="141" spans="1:7" ht="30" customHeight="1" x14ac:dyDescent="0.25">
      <c r="A141" s="65" t="s">
        <v>214</v>
      </c>
      <c r="B141" s="66" t="s">
        <v>123</v>
      </c>
      <c r="G141" s="49"/>
    </row>
    <row r="142" spans="1:7" x14ac:dyDescent="0.25">
      <c r="A142" s="48" t="s">
        <v>215</v>
      </c>
      <c r="B142" s="66" t="s">
        <v>123</v>
      </c>
      <c r="G142" s="49"/>
    </row>
    <row r="143" spans="1:7" x14ac:dyDescent="0.25">
      <c r="A143" s="48" t="s">
        <v>216</v>
      </c>
      <c r="B143" s="66" t="s">
        <v>123</v>
      </c>
      <c r="G143" s="49"/>
    </row>
    <row r="144" spans="1:7" ht="15.75" customHeight="1" thickBot="1" x14ac:dyDescent="0.3">
      <c r="A144" s="70"/>
      <c r="B144" s="71"/>
      <c r="C144" s="71"/>
      <c r="D144" s="71"/>
      <c r="E144" s="71"/>
      <c r="F144" s="71"/>
      <c r="G144" s="72"/>
    </row>
    <row r="146" spans="1:4" ht="69.95" customHeight="1" x14ac:dyDescent="0.25">
      <c r="A146" s="137" t="s">
        <v>217</v>
      </c>
      <c r="B146" s="137" t="s">
        <v>218</v>
      </c>
      <c r="C146" s="137" t="s">
        <v>5</v>
      </c>
      <c r="D146" s="137" t="s">
        <v>6</v>
      </c>
    </row>
    <row r="147" spans="1:4" ht="69.95" customHeight="1" x14ac:dyDescent="0.25">
      <c r="A147" s="137" t="s">
        <v>2217</v>
      </c>
      <c r="B147" s="137"/>
      <c r="C147" s="137" t="s">
        <v>2218</v>
      </c>
      <c r="D147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H123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8.7109375" bestFit="1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2219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36.950000000000003" customHeight="1" x14ac:dyDescent="0.25">
      <c r="A4" s="144" t="s">
        <v>2220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9" t="s">
        <v>122</v>
      </c>
      <c r="B8" s="17"/>
      <c r="C8" s="17"/>
      <c r="D8" s="6"/>
      <c r="E8" s="7"/>
      <c r="F8" s="8"/>
      <c r="G8" s="58"/>
    </row>
    <row r="9" spans="1:8" x14ac:dyDescent="0.25">
      <c r="A9" s="59" t="s">
        <v>1174</v>
      </c>
      <c r="B9" s="17"/>
      <c r="C9" s="17"/>
      <c r="D9" s="6"/>
      <c r="E9" s="7"/>
      <c r="F9" s="8"/>
      <c r="G9" s="58"/>
    </row>
    <row r="10" spans="1:8" x14ac:dyDescent="0.25">
      <c r="A10" s="57" t="s">
        <v>2221</v>
      </c>
      <c r="B10" s="17" t="s">
        <v>2222</v>
      </c>
      <c r="C10" s="17" t="s">
        <v>1296</v>
      </c>
      <c r="D10" s="6">
        <v>330000</v>
      </c>
      <c r="E10" s="7">
        <v>4359.8</v>
      </c>
      <c r="F10" s="8">
        <v>4.8599999999999997E-2</v>
      </c>
      <c r="G10" s="58"/>
    </row>
    <row r="11" spans="1:8" x14ac:dyDescent="0.25">
      <c r="A11" s="57" t="s">
        <v>1846</v>
      </c>
      <c r="B11" s="17" t="s">
        <v>1847</v>
      </c>
      <c r="C11" s="17" t="s">
        <v>1257</v>
      </c>
      <c r="D11" s="6">
        <v>167252</v>
      </c>
      <c r="E11" s="7">
        <v>3848.05</v>
      </c>
      <c r="F11" s="8">
        <v>4.2900000000000001E-2</v>
      </c>
      <c r="G11" s="58"/>
    </row>
    <row r="12" spans="1:8" x14ac:dyDescent="0.25">
      <c r="A12" s="57" t="s">
        <v>2223</v>
      </c>
      <c r="B12" s="17" t="s">
        <v>2224</v>
      </c>
      <c r="C12" s="17" t="s">
        <v>1293</v>
      </c>
      <c r="D12" s="6">
        <v>608958</v>
      </c>
      <c r="E12" s="7">
        <v>3736.87</v>
      </c>
      <c r="F12" s="8">
        <v>4.1599999999999998E-2</v>
      </c>
      <c r="G12" s="58"/>
    </row>
    <row r="13" spans="1:8" x14ac:dyDescent="0.25">
      <c r="A13" s="57" t="s">
        <v>1906</v>
      </c>
      <c r="B13" s="17" t="s">
        <v>1907</v>
      </c>
      <c r="C13" s="17" t="s">
        <v>1257</v>
      </c>
      <c r="D13" s="6">
        <v>215000</v>
      </c>
      <c r="E13" s="7">
        <v>3269.72</v>
      </c>
      <c r="F13" s="8">
        <v>3.6400000000000002E-2</v>
      </c>
      <c r="G13" s="58"/>
    </row>
    <row r="14" spans="1:8" x14ac:dyDescent="0.25">
      <c r="A14" s="57" t="s">
        <v>1782</v>
      </c>
      <c r="B14" s="17" t="s">
        <v>1783</v>
      </c>
      <c r="C14" s="17" t="s">
        <v>1251</v>
      </c>
      <c r="D14" s="6">
        <v>1300000</v>
      </c>
      <c r="E14" s="7">
        <v>3189.55</v>
      </c>
      <c r="F14" s="8">
        <v>3.5499999999999997E-2</v>
      </c>
      <c r="G14" s="58"/>
    </row>
    <row r="15" spans="1:8" x14ac:dyDescent="0.25">
      <c r="A15" s="57" t="s">
        <v>1848</v>
      </c>
      <c r="B15" s="17" t="s">
        <v>1849</v>
      </c>
      <c r="C15" s="17" t="s">
        <v>1850</v>
      </c>
      <c r="D15" s="6">
        <v>360000</v>
      </c>
      <c r="E15" s="7">
        <v>2957.22</v>
      </c>
      <c r="F15" s="8">
        <v>3.3000000000000002E-2</v>
      </c>
      <c r="G15" s="58"/>
    </row>
    <row r="16" spans="1:8" x14ac:dyDescent="0.25">
      <c r="A16" s="57" t="s">
        <v>1887</v>
      </c>
      <c r="B16" s="17" t="s">
        <v>1888</v>
      </c>
      <c r="C16" s="17" t="s">
        <v>1511</v>
      </c>
      <c r="D16" s="6">
        <v>550000</v>
      </c>
      <c r="E16" s="7">
        <v>2697.48</v>
      </c>
      <c r="F16" s="8">
        <v>3.0099999999999998E-2</v>
      </c>
      <c r="G16" s="58"/>
    </row>
    <row r="17" spans="1:7" x14ac:dyDescent="0.25">
      <c r="A17" s="57" t="s">
        <v>2225</v>
      </c>
      <c r="B17" s="17" t="s">
        <v>2226</v>
      </c>
      <c r="C17" s="17" t="s">
        <v>1199</v>
      </c>
      <c r="D17" s="6">
        <v>355000</v>
      </c>
      <c r="E17" s="7">
        <v>2554.0500000000002</v>
      </c>
      <c r="F17" s="8">
        <v>2.8500000000000001E-2</v>
      </c>
      <c r="G17" s="58"/>
    </row>
    <row r="18" spans="1:7" x14ac:dyDescent="0.25">
      <c r="A18" s="57" t="s">
        <v>2227</v>
      </c>
      <c r="B18" s="17" t="s">
        <v>2228</v>
      </c>
      <c r="C18" s="17" t="s">
        <v>1285</v>
      </c>
      <c r="D18" s="6">
        <v>189049</v>
      </c>
      <c r="E18" s="7">
        <v>2311.41</v>
      </c>
      <c r="F18" s="8">
        <v>2.58E-2</v>
      </c>
      <c r="G18" s="58"/>
    </row>
    <row r="19" spans="1:7" x14ac:dyDescent="0.25">
      <c r="A19" s="57" t="s">
        <v>2229</v>
      </c>
      <c r="B19" s="17" t="s">
        <v>2230</v>
      </c>
      <c r="C19" s="17" t="s">
        <v>1305</v>
      </c>
      <c r="D19" s="6">
        <v>310000</v>
      </c>
      <c r="E19" s="7">
        <v>2275.4</v>
      </c>
      <c r="F19" s="8">
        <v>2.5399999999999999E-2</v>
      </c>
      <c r="G19" s="58"/>
    </row>
    <row r="20" spans="1:7" x14ac:dyDescent="0.25">
      <c r="A20" s="57" t="s">
        <v>2231</v>
      </c>
      <c r="B20" s="17" t="s">
        <v>2232</v>
      </c>
      <c r="C20" s="17" t="s">
        <v>1238</v>
      </c>
      <c r="D20" s="6">
        <v>1070000</v>
      </c>
      <c r="E20" s="7">
        <v>2261.98</v>
      </c>
      <c r="F20" s="8">
        <v>2.52E-2</v>
      </c>
      <c r="G20" s="58"/>
    </row>
    <row r="21" spans="1:7" x14ac:dyDescent="0.25">
      <c r="A21" s="57" t="s">
        <v>2233</v>
      </c>
      <c r="B21" s="17" t="s">
        <v>2234</v>
      </c>
      <c r="C21" s="17" t="s">
        <v>1225</v>
      </c>
      <c r="D21" s="6">
        <v>440000</v>
      </c>
      <c r="E21" s="7">
        <v>2234.1</v>
      </c>
      <c r="F21" s="8">
        <v>2.4899999999999999E-2</v>
      </c>
      <c r="G21" s="58"/>
    </row>
    <row r="22" spans="1:7" x14ac:dyDescent="0.25">
      <c r="A22" s="57" t="s">
        <v>2235</v>
      </c>
      <c r="B22" s="17" t="s">
        <v>2236</v>
      </c>
      <c r="C22" s="17" t="s">
        <v>1285</v>
      </c>
      <c r="D22" s="6">
        <v>244996</v>
      </c>
      <c r="E22" s="7">
        <v>2179.9699999999998</v>
      </c>
      <c r="F22" s="8">
        <v>2.4299999999999999E-2</v>
      </c>
      <c r="G22" s="58"/>
    </row>
    <row r="23" spans="1:7" x14ac:dyDescent="0.25">
      <c r="A23" s="57" t="s">
        <v>2213</v>
      </c>
      <c r="B23" s="17" t="s">
        <v>2214</v>
      </c>
      <c r="C23" s="17" t="s">
        <v>1850</v>
      </c>
      <c r="D23" s="6">
        <v>294010</v>
      </c>
      <c r="E23" s="7">
        <v>2118.0500000000002</v>
      </c>
      <c r="F23" s="8">
        <v>2.3599999999999999E-2</v>
      </c>
      <c r="G23" s="58"/>
    </row>
    <row r="24" spans="1:7" x14ac:dyDescent="0.25">
      <c r="A24" s="57" t="s">
        <v>2237</v>
      </c>
      <c r="B24" s="17" t="s">
        <v>2238</v>
      </c>
      <c r="C24" s="17" t="s">
        <v>1199</v>
      </c>
      <c r="D24" s="6">
        <v>455000</v>
      </c>
      <c r="E24" s="7">
        <v>2107.79</v>
      </c>
      <c r="F24" s="8">
        <v>2.35E-2</v>
      </c>
      <c r="G24" s="58"/>
    </row>
    <row r="25" spans="1:7" x14ac:dyDescent="0.25">
      <c r="A25" s="57" t="s">
        <v>2239</v>
      </c>
      <c r="B25" s="17" t="s">
        <v>2240</v>
      </c>
      <c r="C25" s="17" t="s">
        <v>1248</v>
      </c>
      <c r="D25" s="6">
        <v>150000</v>
      </c>
      <c r="E25" s="7">
        <v>2051.7800000000002</v>
      </c>
      <c r="F25" s="8">
        <v>2.29E-2</v>
      </c>
      <c r="G25" s="58"/>
    </row>
    <row r="26" spans="1:7" x14ac:dyDescent="0.25">
      <c r="A26" s="57" t="s">
        <v>2241</v>
      </c>
      <c r="B26" s="17" t="s">
        <v>2242</v>
      </c>
      <c r="C26" s="17" t="s">
        <v>1296</v>
      </c>
      <c r="D26" s="6">
        <v>164000</v>
      </c>
      <c r="E26" s="7">
        <v>1962.26</v>
      </c>
      <c r="F26" s="8">
        <v>2.1899999999999999E-2</v>
      </c>
      <c r="G26" s="58"/>
    </row>
    <row r="27" spans="1:7" x14ac:dyDescent="0.25">
      <c r="A27" s="57" t="s">
        <v>1908</v>
      </c>
      <c r="B27" s="17" t="s">
        <v>1909</v>
      </c>
      <c r="C27" s="17" t="s">
        <v>1199</v>
      </c>
      <c r="D27" s="6">
        <v>297053</v>
      </c>
      <c r="E27" s="7">
        <v>1853.02</v>
      </c>
      <c r="F27" s="8">
        <v>2.06E-2</v>
      </c>
      <c r="G27" s="58"/>
    </row>
    <row r="28" spans="1:7" x14ac:dyDescent="0.25">
      <c r="A28" s="57" t="s">
        <v>2243</v>
      </c>
      <c r="B28" s="17" t="s">
        <v>2244</v>
      </c>
      <c r="C28" s="17" t="s">
        <v>1199</v>
      </c>
      <c r="D28" s="6">
        <v>2167938</v>
      </c>
      <c r="E28" s="7">
        <v>1776.63</v>
      </c>
      <c r="F28" s="8">
        <v>1.9800000000000002E-2</v>
      </c>
      <c r="G28" s="58"/>
    </row>
    <row r="29" spans="1:7" x14ac:dyDescent="0.25">
      <c r="A29" s="57" t="s">
        <v>1795</v>
      </c>
      <c r="B29" s="17" t="s">
        <v>1796</v>
      </c>
      <c r="C29" s="17" t="s">
        <v>1245</v>
      </c>
      <c r="D29" s="6">
        <v>190000</v>
      </c>
      <c r="E29" s="7">
        <v>1740.69</v>
      </c>
      <c r="F29" s="8">
        <v>1.9400000000000001E-2</v>
      </c>
      <c r="G29" s="58"/>
    </row>
    <row r="30" spans="1:7" x14ac:dyDescent="0.25">
      <c r="A30" s="57" t="s">
        <v>2245</v>
      </c>
      <c r="B30" s="17" t="s">
        <v>2246</v>
      </c>
      <c r="C30" s="17" t="s">
        <v>1202</v>
      </c>
      <c r="D30" s="6">
        <v>70000</v>
      </c>
      <c r="E30" s="7">
        <v>1695.4</v>
      </c>
      <c r="F30" s="8">
        <v>1.89E-2</v>
      </c>
      <c r="G30" s="58"/>
    </row>
    <row r="31" spans="1:7" x14ac:dyDescent="0.25">
      <c r="A31" s="57" t="s">
        <v>2247</v>
      </c>
      <c r="B31" s="17" t="s">
        <v>2248</v>
      </c>
      <c r="C31" s="17" t="s">
        <v>1850</v>
      </c>
      <c r="D31" s="6">
        <v>355576</v>
      </c>
      <c r="E31" s="7">
        <v>1654.85</v>
      </c>
      <c r="F31" s="8">
        <v>1.84E-2</v>
      </c>
      <c r="G31" s="58"/>
    </row>
    <row r="32" spans="1:7" x14ac:dyDescent="0.25">
      <c r="A32" s="57" t="s">
        <v>2249</v>
      </c>
      <c r="B32" s="17" t="s">
        <v>2250</v>
      </c>
      <c r="C32" s="17" t="s">
        <v>1285</v>
      </c>
      <c r="D32" s="6">
        <v>102328</v>
      </c>
      <c r="E32" s="7">
        <v>1574.78</v>
      </c>
      <c r="F32" s="8">
        <v>1.7500000000000002E-2</v>
      </c>
      <c r="G32" s="58"/>
    </row>
    <row r="33" spans="1:7" x14ac:dyDescent="0.25">
      <c r="A33" s="57" t="s">
        <v>1860</v>
      </c>
      <c r="B33" s="17" t="s">
        <v>1861</v>
      </c>
      <c r="C33" s="17" t="s">
        <v>1238</v>
      </c>
      <c r="D33" s="6">
        <v>820000</v>
      </c>
      <c r="E33" s="7">
        <v>1560.46</v>
      </c>
      <c r="F33" s="8">
        <v>1.7399999999999999E-2</v>
      </c>
      <c r="G33" s="58"/>
    </row>
    <row r="34" spans="1:7" x14ac:dyDescent="0.25">
      <c r="A34" s="57" t="s">
        <v>2251</v>
      </c>
      <c r="B34" s="17" t="s">
        <v>2252</v>
      </c>
      <c r="C34" s="17" t="s">
        <v>1296</v>
      </c>
      <c r="D34" s="6">
        <v>111426</v>
      </c>
      <c r="E34" s="7">
        <v>1445.81</v>
      </c>
      <c r="F34" s="8">
        <v>1.61E-2</v>
      </c>
      <c r="G34" s="58"/>
    </row>
    <row r="35" spans="1:7" x14ac:dyDescent="0.25">
      <c r="A35" s="57" t="s">
        <v>2029</v>
      </c>
      <c r="B35" s="17" t="s">
        <v>2030</v>
      </c>
      <c r="C35" s="17" t="s">
        <v>1850</v>
      </c>
      <c r="D35" s="6">
        <v>50000</v>
      </c>
      <c r="E35" s="7">
        <v>1435.98</v>
      </c>
      <c r="F35" s="8">
        <v>1.6E-2</v>
      </c>
      <c r="G35" s="58"/>
    </row>
    <row r="36" spans="1:7" x14ac:dyDescent="0.25">
      <c r="A36" s="57" t="s">
        <v>2253</v>
      </c>
      <c r="B36" s="17" t="s">
        <v>2254</v>
      </c>
      <c r="C36" s="17" t="s">
        <v>1982</v>
      </c>
      <c r="D36" s="6">
        <v>447366</v>
      </c>
      <c r="E36" s="7">
        <v>1433.14</v>
      </c>
      <c r="F36" s="8">
        <v>1.6E-2</v>
      </c>
      <c r="G36" s="58"/>
    </row>
    <row r="37" spans="1:7" x14ac:dyDescent="0.25">
      <c r="A37" s="57" t="s">
        <v>2255</v>
      </c>
      <c r="B37" s="17" t="s">
        <v>2256</v>
      </c>
      <c r="C37" s="17" t="s">
        <v>1177</v>
      </c>
      <c r="D37" s="6">
        <v>3000000</v>
      </c>
      <c r="E37" s="7">
        <v>1410</v>
      </c>
      <c r="F37" s="8">
        <v>1.5699999999999999E-2</v>
      </c>
      <c r="G37" s="58"/>
    </row>
    <row r="38" spans="1:7" x14ac:dyDescent="0.25">
      <c r="A38" s="57" t="s">
        <v>2027</v>
      </c>
      <c r="B38" s="17" t="s">
        <v>2028</v>
      </c>
      <c r="C38" s="17" t="s">
        <v>1238</v>
      </c>
      <c r="D38" s="6">
        <v>971768</v>
      </c>
      <c r="E38" s="7">
        <v>1390.11</v>
      </c>
      <c r="F38" s="8">
        <v>1.55E-2</v>
      </c>
      <c r="G38" s="58"/>
    </row>
    <row r="39" spans="1:7" x14ac:dyDescent="0.25">
      <c r="A39" s="57" t="s">
        <v>2257</v>
      </c>
      <c r="B39" s="17" t="s">
        <v>2258</v>
      </c>
      <c r="C39" s="17" t="s">
        <v>1254</v>
      </c>
      <c r="D39" s="6">
        <v>260000</v>
      </c>
      <c r="E39" s="7">
        <v>1362.14</v>
      </c>
      <c r="F39" s="8">
        <v>1.52E-2</v>
      </c>
      <c r="G39" s="58"/>
    </row>
    <row r="40" spans="1:7" x14ac:dyDescent="0.25">
      <c r="A40" s="57" t="s">
        <v>2259</v>
      </c>
      <c r="B40" s="17" t="s">
        <v>2260</v>
      </c>
      <c r="C40" s="17" t="s">
        <v>2261</v>
      </c>
      <c r="D40" s="6">
        <v>85532</v>
      </c>
      <c r="E40" s="7">
        <v>1339.22</v>
      </c>
      <c r="F40" s="8">
        <v>1.49E-2</v>
      </c>
      <c r="G40" s="58"/>
    </row>
    <row r="41" spans="1:7" x14ac:dyDescent="0.25">
      <c r="A41" s="57" t="s">
        <v>1799</v>
      </c>
      <c r="B41" s="17" t="s">
        <v>1800</v>
      </c>
      <c r="C41" s="17" t="s">
        <v>1248</v>
      </c>
      <c r="D41" s="6">
        <v>258378</v>
      </c>
      <c r="E41" s="7">
        <v>1276.3900000000001</v>
      </c>
      <c r="F41" s="8">
        <v>1.4200000000000001E-2</v>
      </c>
      <c r="G41" s="58"/>
    </row>
    <row r="42" spans="1:7" x14ac:dyDescent="0.25">
      <c r="A42" s="57" t="s">
        <v>2262</v>
      </c>
      <c r="B42" s="17" t="s">
        <v>2263</v>
      </c>
      <c r="C42" s="17" t="s">
        <v>1326</v>
      </c>
      <c r="D42" s="6">
        <v>158736</v>
      </c>
      <c r="E42" s="7">
        <v>1239.73</v>
      </c>
      <c r="F42" s="8">
        <v>1.38E-2</v>
      </c>
      <c r="G42" s="58"/>
    </row>
    <row r="43" spans="1:7" x14ac:dyDescent="0.25">
      <c r="A43" s="57" t="s">
        <v>1914</v>
      </c>
      <c r="B43" s="17" t="s">
        <v>1915</v>
      </c>
      <c r="C43" s="17" t="s">
        <v>1199</v>
      </c>
      <c r="D43" s="6">
        <v>1070000</v>
      </c>
      <c r="E43" s="7">
        <v>1213.92</v>
      </c>
      <c r="F43" s="8">
        <v>1.35E-2</v>
      </c>
      <c r="G43" s="58"/>
    </row>
    <row r="44" spans="1:7" x14ac:dyDescent="0.25">
      <c r="A44" s="57" t="s">
        <v>2264</v>
      </c>
      <c r="B44" s="17" t="s">
        <v>2265</v>
      </c>
      <c r="C44" s="17" t="s">
        <v>1299</v>
      </c>
      <c r="D44" s="6">
        <v>156000</v>
      </c>
      <c r="E44" s="7">
        <v>1207.44</v>
      </c>
      <c r="F44" s="8">
        <v>1.35E-2</v>
      </c>
      <c r="G44" s="58"/>
    </row>
    <row r="45" spans="1:7" x14ac:dyDescent="0.25">
      <c r="A45" s="57" t="s">
        <v>2266</v>
      </c>
      <c r="B45" s="17" t="s">
        <v>2267</v>
      </c>
      <c r="C45" s="17" t="s">
        <v>1254</v>
      </c>
      <c r="D45" s="6">
        <v>150000</v>
      </c>
      <c r="E45" s="7">
        <v>1154.8499999999999</v>
      </c>
      <c r="F45" s="8">
        <v>1.29E-2</v>
      </c>
      <c r="G45" s="58"/>
    </row>
    <row r="46" spans="1:7" x14ac:dyDescent="0.25">
      <c r="A46" s="57" t="s">
        <v>1949</v>
      </c>
      <c r="B46" s="17" t="s">
        <v>1950</v>
      </c>
      <c r="C46" s="17" t="s">
        <v>1368</v>
      </c>
      <c r="D46" s="6">
        <v>107881</v>
      </c>
      <c r="E46" s="7">
        <v>1101.03</v>
      </c>
      <c r="F46" s="8">
        <v>1.23E-2</v>
      </c>
      <c r="G46" s="58"/>
    </row>
    <row r="47" spans="1:7" x14ac:dyDescent="0.25">
      <c r="A47" s="57" t="s">
        <v>1945</v>
      </c>
      <c r="B47" s="17" t="s">
        <v>1946</v>
      </c>
      <c r="C47" s="17" t="s">
        <v>1299</v>
      </c>
      <c r="D47" s="6">
        <v>94304</v>
      </c>
      <c r="E47" s="7">
        <v>1088.22</v>
      </c>
      <c r="F47" s="8">
        <v>1.21E-2</v>
      </c>
      <c r="G47" s="58"/>
    </row>
    <row r="48" spans="1:7" x14ac:dyDescent="0.25">
      <c r="A48" s="57" t="s">
        <v>2268</v>
      </c>
      <c r="B48" s="17" t="s">
        <v>2269</v>
      </c>
      <c r="C48" s="17" t="s">
        <v>1257</v>
      </c>
      <c r="D48" s="6">
        <v>233412</v>
      </c>
      <c r="E48" s="7">
        <v>1049.3</v>
      </c>
      <c r="F48" s="8">
        <v>1.17E-2</v>
      </c>
      <c r="G48" s="58"/>
    </row>
    <row r="49" spans="1:7" x14ac:dyDescent="0.25">
      <c r="A49" s="57" t="s">
        <v>1790</v>
      </c>
      <c r="B49" s="17" t="s">
        <v>1791</v>
      </c>
      <c r="C49" s="17" t="s">
        <v>1792</v>
      </c>
      <c r="D49" s="6">
        <v>90000</v>
      </c>
      <c r="E49" s="7">
        <v>1011.83</v>
      </c>
      <c r="F49" s="8">
        <v>1.1299999999999999E-2</v>
      </c>
      <c r="G49" s="58"/>
    </row>
    <row r="50" spans="1:7" x14ac:dyDescent="0.25">
      <c r="A50" s="57" t="s">
        <v>2270</v>
      </c>
      <c r="B50" s="17" t="s">
        <v>2271</v>
      </c>
      <c r="C50" s="17" t="s">
        <v>1238</v>
      </c>
      <c r="D50" s="6">
        <v>194480</v>
      </c>
      <c r="E50" s="7">
        <v>1006.53</v>
      </c>
      <c r="F50" s="8">
        <v>1.12E-2</v>
      </c>
      <c r="G50" s="58"/>
    </row>
    <row r="51" spans="1:7" x14ac:dyDescent="0.25">
      <c r="A51" s="57" t="s">
        <v>2033</v>
      </c>
      <c r="B51" s="17" t="s">
        <v>2034</v>
      </c>
      <c r="C51" s="17" t="s">
        <v>1254</v>
      </c>
      <c r="D51" s="6">
        <v>349955</v>
      </c>
      <c r="E51" s="7">
        <v>995.97</v>
      </c>
      <c r="F51" s="8">
        <v>1.11E-2</v>
      </c>
      <c r="G51" s="58"/>
    </row>
    <row r="52" spans="1:7" x14ac:dyDescent="0.25">
      <c r="A52" s="57" t="s">
        <v>2272</v>
      </c>
      <c r="B52" s="17" t="s">
        <v>2273</v>
      </c>
      <c r="C52" s="17" t="s">
        <v>1257</v>
      </c>
      <c r="D52" s="6">
        <v>231403</v>
      </c>
      <c r="E52" s="7">
        <v>886.04</v>
      </c>
      <c r="F52" s="8">
        <v>9.9000000000000008E-3</v>
      </c>
      <c r="G52" s="58"/>
    </row>
    <row r="53" spans="1:7" x14ac:dyDescent="0.25">
      <c r="A53" s="57" t="s">
        <v>2274</v>
      </c>
      <c r="B53" s="17" t="s">
        <v>2275</v>
      </c>
      <c r="C53" s="17" t="s">
        <v>1257</v>
      </c>
      <c r="D53" s="6">
        <v>76963</v>
      </c>
      <c r="E53" s="7">
        <v>841.74</v>
      </c>
      <c r="F53" s="8">
        <v>9.4000000000000004E-3</v>
      </c>
      <c r="G53" s="58"/>
    </row>
    <row r="54" spans="1:7" x14ac:dyDescent="0.25">
      <c r="A54" s="57" t="s">
        <v>2276</v>
      </c>
      <c r="B54" s="17" t="s">
        <v>2277</v>
      </c>
      <c r="C54" s="17" t="s">
        <v>1302</v>
      </c>
      <c r="D54" s="6">
        <v>380000</v>
      </c>
      <c r="E54" s="7">
        <v>761.52</v>
      </c>
      <c r="F54" s="8">
        <v>8.5000000000000006E-3</v>
      </c>
      <c r="G54" s="58"/>
    </row>
    <row r="55" spans="1:7" x14ac:dyDescent="0.25">
      <c r="A55" s="57" t="s">
        <v>2278</v>
      </c>
      <c r="B55" s="17" t="s">
        <v>2279</v>
      </c>
      <c r="C55" s="17" t="s">
        <v>1326</v>
      </c>
      <c r="D55" s="6">
        <v>55000</v>
      </c>
      <c r="E55" s="7">
        <v>731.14</v>
      </c>
      <c r="F55" s="8">
        <v>8.0999999999999996E-3</v>
      </c>
      <c r="G55" s="58"/>
    </row>
    <row r="56" spans="1:7" x14ac:dyDescent="0.25">
      <c r="A56" s="57" t="s">
        <v>1805</v>
      </c>
      <c r="B56" s="17" t="s">
        <v>1806</v>
      </c>
      <c r="C56" s="17" t="s">
        <v>1511</v>
      </c>
      <c r="D56" s="6">
        <v>193696</v>
      </c>
      <c r="E56" s="7">
        <v>693.04</v>
      </c>
      <c r="F56" s="8">
        <v>7.7000000000000002E-3</v>
      </c>
      <c r="G56" s="58"/>
    </row>
    <row r="57" spans="1:7" x14ac:dyDescent="0.25">
      <c r="A57" s="57" t="s">
        <v>1989</v>
      </c>
      <c r="B57" s="17" t="s">
        <v>1990</v>
      </c>
      <c r="C57" s="17" t="s">
        <v>1511</v>
      </c>
      <c r="D57" s="6">
        <v>86042</v>
      </c>
      <c r="E57" s="7">
        <v>691.05</v>
      </c>
      <c r="F57" s="8">
        <v>7.7000000000000002E-3</v>
      </c>
      <c r="G57" s="58"/>
    </row>
    <row r="58" spans="1:7" x14ac:dyDescent="0.25">
      <c r="A58" s="57" t="s">
        <v>1866</v>
      </c>
      <c r="B58" s="17" t="s">
        <v>1867</v>
      </c>
      <c r="C58" s="17" t="s">
        <v>1245</v>
      </c>
      <c r="D58" s="6">
        <v>135686</v>
      </c>
      <c r="E58" s="7">
        <v>686.1</v>
      </c>
      <c r="F58" s="8">
        <v>7.6E-3</v>
      </c>
      <c r="G58" s="58"/>
    </row>
    <row r="59" spans="1:7" x14ac:dyDescent="0.25">
      <c r="A59" s="57" t="s">
        <v>2280</v>
      </c>
      <c r="B59" s="17" t="s">
        <v>2281</v>
      </c>
      <c r="C59" s="17" t="s">
        <v>1225</v>
      </c>
      <c r="D59" s="6">
        <v>35000</v>
      </c>
      <c r="E59" s="7">
        <v>652.37</v>
      </c>
      <c r="F59" s="8">
        <v>7.3000000000000001E-3</v>
      </c>
      <c r="G59" s="58"/>
    </row>
    <row r="60" spans="1:7" x14ac:dyDescent="0.25">
      <c r="A60" s="57" t="s">
        <v>2157</v>
      </c>
      <c r="B60" s="17" t="s">
        <v>2158</v>
      </c>
      <c r="C60" s="17" t="s">
        <v>1302</v>
      </c>
      <c r="D60" s="6">
        <v>67473</v>
      </c>
      <c r="E60" s="7">
        <v>625.14</v>
      </c>
      <c r="F60" s="8">
        <v>7.0000000000000001E-3</v>
      </c>
      <c r="G60" s="58"/>
    </row>
    <row r="61" spans="1:7" x14ac:dyDescent="0.25">
      <c r="A61" s="57" t="s">
        <v>2282</v>
      </c>
      <c r="B61" s="17" t="s">
        <v>2283</v>
      </c>
      <c r="C61" s="17" t="s">
        <v>2261</v>
      </c>
      <c r="D61" s="6">
        <v>150000</v>
      </c>
      <c r="E61" s="7">
        <v>376.28</v>
      </c>
      <c r="F61" s="8">
        <v>4.1999999999999997E-3</v>
      </c>
      <c r="G61" s="58"/>
    </row>
    <row r="62" spans="1:7" x14ac:dyDescent="0.25">
      <c r="A62" s="57" t="s">
        <v>1916</v>
      </c>
      <c r="B62" s="17" t="s">
        <v>1917</v>
      </c>
      <c r="C62" s="17" t="s">
        <v>1199</v>
      </c>
      <c r="D62" s="6">
        <v>25453</v>
      </c>
      <c r="E62" s="7">
        <v>228.52</v>
      </c>
      <c r="F62" s="8">
        <v>2.5000000000000001E-3</v>
      </c>
      <c r="G62" s="58"/>
    </row>
    <row r="63" spans="1:7" x14ac:dyDescent="0.25">
      <c r="A63" s="59" t="s">
        <v>129</v>
      </c>
      <c r="B63" s="18"/>
      <c r="C63" s="18"/>
      <c r="D63" s="9"/>
      <c r="E63" s="20">
        <v>87305.86</v>
      </c>
      <c r="F63" s="21">
        <v>0.97299999999999998</v>
      </c>
      <c r="G63" s="60"/>
    </row>
    <row r="64" spans="1:7" x14ac:dyDescent="0.25">
      <c r="A64" s="59" t="s">
        <v>1551</v>
      </c>
      <c r="B64" s="17"/>
      <c r="C64" s="17"/>
      <c r="D64" s="6"/>
      <c r="E64" s="7"/>
      <c r="F64" s="8"/>
      <c r="G64" s="58"/>
    </row>
    <row r="65" spans="1:7" x14ac:dyDescent="0.25">
      <c r="A65" s="59" t="s">
        <v>129</v>
      </c>
      <c r="B65" s="17"/>
      <c r="C65" s="17"/>
      <c r="D65" s="6"/>
      <c r="E65" s="22" t="s">
        <v>123</v>
      </c>
      <c r="F65" s="23" t="s">
        <v>123</v>
      </c>
      <c r="G65" s="58"/>
    </row>
    <row r="66" spans="1:7" x14ac:dyDescent="0.25">
      <c r="A66" s="61" t="s">
        <v>165</v>
      </c>
      <c r="B66" s="40"/>
      <c r="C66" s="40"/>
      <c r="D66" s="41"/>
      <c r="E66" s="14">
        <v>87305.86</v>
      </c>
      <c r="F66" s="15">
        <v>0.97299999999999998</v>
      </c>
      <c r="G66" s="60"/>
    </row>
    <row r="67" spans="1:7" x14ac:dyDescent="0.25">
      <c r="A67" s="57"/>
      <c r="B67" s="17"/>
      <c r="C67" s="17"/>
      <c r="D67" s="6"/>
      <c r="E67" s="7"/>
      <c r="F67" s="8"/>
      <c r="G67" s="58"/>
    </row>
    <row r="68" spans="1:7" x14ac:dyDescent="0.25">
      <c r="A68" s="59" t="s">
        <v>1552</v>
      </c>
      <c r="B68" s="17"/>
      <c r="C68" s="17"/>
      <c r="D68" s="6"/>
      <c r="E68" s="7"/>
      <c r="F68" s="8"/>
      <c r="G68" s="58"/>
    </row>
    <row r="69" spans="1:7" x14ac:dyDescent="0.25">
      <c r="A69" s="59" t="s">
        <v>1553</v>
      </c>
      <c r="B69" s="17"/>
      <c r="C69" s="17"/>
      <c r="D69" s="6"/>
      <c r="E69" s="7"/>
      <c r="F69" s="8"/>
      <c r="G69" s="58"/>
    </row>
    <row r="70" spans="1:7" x14ac:dyDescent="0.25">
      <c r="A70" s="57" t="s">
        <v>1815</v>
      </c>
      <c r="B70" s="17"/>
      <c r="C70" s="17"/>
      <c r="D70" s="6">
        <v>7950</v>
      </c>
      <c r="E70" s="7">
        <v>1787.81</v>
      </c>
      <c r="F70" s="8">
        <v>1.9921000000000001E-2</v>
      </c>
      <c r="G70" s="58"/>
    </row>
    <row r="71" spans="1:7" x14ac:dyDescent="0.25">
      <c r="A71" s="59" t="s">
        <v>129</v>
      </c>
      <c r="B71" s="18"/>
      <c r="C71" s="18"/>
      <c r="D71" s="9"/>
      <c r="E71" s="20">
        <v>1787.81</v>
      </c>
      <c r="F71" s="21">
        <v>1.9921000000000001E-2</v>
      </c>
      <c r="G71" s="60"/>
    </row>
    <row r="72" spans="1:7" x14ac:dyDescent="0.25">
      <c r="A72" s="57"/>
      <c r="B72" s="17"/>
      <c r="C72" s="17"/>
      <c r="D72" s="6"/>
      <c r="E72" s="7"/>
      <c r="F72" s="8"/>
      <c r="G72" s="58"/>
    </row>
    <row r="73" spans="1:7" x14ac:dyDescent="0.25">
      <c r="A73" s="57"/>
      <c r="B73" s="17"/>
      <c r="C73" s="17"/>
      <c r="D73" s="6"/>
      <c r="E73" s="7"/>
      <c r="F73" s="8"/>
      <c r="G73" s="58"/>
    </row>
    <row r="74" spans="1:7" x14ac:dyDescent="0.25">
      <c r="A74" s="57"/>
      <c r="B74" s="17"/>
      <c r="C74" s="17"/>
      <c r="D74" s="6"/>
      <c r="E74" s="7"/>
      <c r="F74" s="8"/>
      <c r="G74" s="58"/>
    </row>
    <row r="75" spans="1:7" x14ac:dyDescent="0.25">
      <c r="A75" s="61" t="s">
        <v>165</v>
      </c>
      <c r="B75" s="40"/>
      <c r="C75" s="40"/>
      <c r="D75" s="41"/>
      <c r="E75" s="20">
        <v>1787.81</v>
      </c>
      <c r="F75" s="21">
        <v>1.9921000000000001E-2</v>
      </c>
      <c r="G75" s="60"/>
    </row>
    <row r="76" spans="1:7" x14ac:dyDescent="0.25">
      <c r="A76" s="57"/>
      <c r="B76" s="17"/>
      <c r="C76" s="17"/>
      <c r="D76" s="6"/>
      <c r="E76" s="7"/>
      <c r="F76" s="8"/>
      <c r="G76" s="58"/>
    </row>
    <row r="77" spans="1:7" x14ac:dyDescent="0.25">
      <c r="A77" s="59" t="s">
        <v>124</v>
      </c>
      <c r="B77" s="17"/>
      <c r="C77" s="17"/>
      <c r="D77" s="6"/>
      <c r="E77" s="7"/>
      <c r="F77" s="8"/>
      <c r="G77" s="58"/>
    </row>
    <row r="78" spans="1:7" x14ac:dyDescent="0.25">
      <c r="A78" s="57"/>
      <c r="B78" s="17"/>
      <c r="C78" s="17"/>
      <c r="D78" s="6"/>
      <c r="E78" s="7"/>
      <c r="F78" s="8"/>
      <c r="G78" s="58"/>
    </row>
    <row r="79" spans="1:7" x14ac:dyDescent="0.25">
      <c r="A79" s="59" t="s">
        <v>125</v>
      </c>
      <c r="B79" s="17"/>
      <c r="C79" s="17"/>
      <c r="D79" s="6"/>
      <c r="E79" s="7"/>
      <c r="F79" s="8"/>
      <c r="G79" s="58"/>
    </row>
    <row r="80" spans="1:7" x14ac:dyDescent="0.25">
      <c r="A80" s="57" t="s">
        <v>1871</v>
      </c>
      <c r="B80" s="17" t="s">
        <v>1872</v>
      </c>
      <c r="C80" s="17" t="s">
        <v>128</v>
      </c>
      <c r="D80" s="6">
        <v>300000</v>
      </c>
      <c r="E80" s="7">
        <v>296.77</v>
      </c>
      <c r="F80" s="8">
        <v>3.3E-3</v>
      </c>
      <c r="G80" s="58">
        <v>6.7252000000000006E-2</v>
      </c>
    </row>
    <row r="81" spans="1:7" x14ac:dyDescent="0.25">
      <c r="A81" s="59" t="s">
        <v>129</v>
      </c>
      <c r="B81" s="18"/>
      <c r="C81" s="18"/>
      <c r="D81" s="9"/>
      <c r="E81" s="20">
        <v>296.77</v>
      </c>
      <c r="F81" s="21">
        <v>3.3E-3</v>
      </c>
      <c r="G81" s="60"/>
    </row>
    <row r="82" spans="1:7" x14ac:dyDescent="0.25">
      <c r="A82" s="57"/>
      <c r="B82" s="17"/>
      <c r="C82" s="17"/>
      <c r="D82" s="6"/>
      <c r="E82" s="7"/>
      <c r="F82" s="8"/>
      <c r="G82" s="58"/>
    </row>
    <row r="83" spans="1:7" x14ac:dyDescent="0.25">
      <c r="A83" s="61" t="s">
        <v>165</v>
      </c>
      <c r="B83" s="40"/>
      <c r="C83" s="40"/>
      <c r="D83" s="41"/>
      <c r="E83" s="20">
        <v>296.77</v>
      </c>
      <c r="F83" s="21">
        <v>3.3E-3</v>
      </c>
      <c r="G83" s="60"/>
    </row>
    <row r="84" spans="1:7" x14ac:dyDescent="0.25">
      <c r="A84" s="57"/>
      <c r="B84" s="17"/>
      <c r="C84" s="17"/>
      <c r="D84" s="6"/>
      <c r="E84" s="7"/>
      <c r="F84" s="8"/>
      <c r="G84" s="58"/>
    </row>
    <row r="85" spans="1:7" x14ac:dyDescent="0.25">
      <c r="A85" s="57"/>
      <c r="B85" s="17"/>
      <c r="C85" s="17"/>
      <c r="D85" s="6"/>
      <c r="E85" s="7"/>
      <c r="F85" s="8"/>
      <c r="G85" s="58"/>
    </row>
    <row r="86" spans="1:7" x14ac:dyDescent="0.25">
      <c r="A86" s="59" t="s">
        <v>169</v>
      </c>
      <c r="B86" s="17"/>
      <c r="C86" s="17"/>
      <c r="D86" s="6"/>
      <c r="E86" s="7"/>
      <c r="F86" s="8"/>
      <c r="G86" s="58"/>
    </row>
    <row r="87" spans="1:7" x14ac:dyDescent="0.25">
      <c r="A87" s="57" t="s">
        <v>170</v>
      </c>
      <c r="B87" s="17"/>
      <c r="C87" s="17"/>
      <c r="D87" s="6"/>
      <c r="E87" s="7">
        <v>2425.67</v>
      </c>
      <c r="F87" s="8">
        <v>2.7E-2</v>
      </c>
      <c r="G87" s="58">
        <v>7.0182999999999995E-2</v>
      </c>
    </row>
    <row r="88" spans="1:7" x14ac:dyDescent="0.25">
      <c r="A88" s="59" t="s">
        <v>129</v>
      </c>
      <c r="B88" s="18"/>
      <c r="C88" s="18"/>
      <c r="D88" s="9"/>
      <c r="E88" s="20">
        <v>2425.67</v>
      </c>
      <c r="F88" s="21">
        <v>2.7E-2</v>
      </c>
      <c r="G88" s="60"/>
    </row>
    <row r="89" spans="1:7" x14ac:dyDescent="0.25">
      <c r="A89" s="57"/>
      <c r="B89" s="17"/>
      <c r="C89" s="17"/>
      <c r="D89" s="6"/>
      <c r="E89" s="7"/>
      <c r="F89" s="8"/>
      <c r="G89" s="58"/>
    </row>
    <row r="90" spans="1:7" x14ac:dyDescent="0.25">
      <c r="A90" s="61" t="s">
        <v>165</v>
      </c>
      <c r="B90" s="40"/>
      <c r="C90" s="40"/>
      <c r="D90" s="41"/>
      <c r="E90" s="20">
        <v>2425.67</v>
      </c>
      <c r="F90" s="21">
        <v>2.7E-2</v>
      </c>
      <c r="G90" s="60"/>
    </row>
    <row r="91" spans="1:7" x14ac:dyDescent="0.25">
      <c r="A91" s="57" t="s">
        <v>171</v>
      </c>
      <c r="B91" s="17"/>
      <c r="C91" s="17"/>
      <c r="D91" s="6"/>
      <c r="E91" s="7">
        <v>1.8656509999999999</v>
      </c>
      <c r="F91" s="45" t="s">
        <v>172</v>
      </c>
      <c r="G91" s="58"/>
    </row>
    <row r="92" spans="1:7" x14ac:dyDescent="0.25">
      <c r="A92" s="57" t="s">
        <v>173</v>
      </c>
      <c r="B92" s="17"/>
      <c r="C92" s="17"/>
      <c r="D92" s="6"/>
      <c r="E92" s="11">
        <v>-287.74565100000001</v>
      </c>
      <c r="F92" s="12">
        <v>-3.32E-3</v>
      </c>
      <c r="G92" s="58">
        <v>7.0182999999999995E-2</v>
      </c>
    </row>
    <row r="93" spans="1:7" x14ac:dyDescent="0.25">
      <c r="A93" s="62" t="s">
        <v>174</v>
      </c>
      <c r="B93" s="19"/>
      <c r="C93" s="19"/>
      <c r="D93" s="13"/>
      <c r="E93" s="14">
        <v>89742.42</v>
      </c>
      <c r="F93" s="15">
        <v>1</v>
      </c>
      <c r="G93" s="63"/>
    </row>
    <row r="94" spans="1:7" x14ac:dyDescent="0.25">
      <c r="A94" s="46"/>
      <c r="B94" s="78"/>
      <c r="C94" s="78"/>
      <c r="D94" s="79"/>
      <c r="E94" s="80"/>
      <c r="F94" s="81"/>
      <c r="G94" s="82"/>
    </row>
    <row r="95" spans="1:7" x14ac:dyDescent="0.25">
      <c r="A95" s="46" t="s">
        <v>177</v>
      </c>
      <c r="B95" s="78"/>
      <c r="C95" s="78"/>
      <c r="D95" s="79"/>
      <c r="E95" s="80"/>
      <c r="F95" s="81"/>
      <c r="G95" s="82"/>
    </row>
    <row r="96" spans="1:7" x14ac:dyDescent="0.25">
      <c r="A96" s="46" t="s">
        <v>1755</v>
      </c>
      <c r="G96" s="49"/>
    </row>
    <row r="97" spans="1:7" x14ac:dyDescent="0.25">
      <c r="A97" s="48"/>
      <c r="G97" s="49"/>
    </row>
    <row r="98" spans="1:7" x14ac:dyDescent="0.25">
      <c r="A98" s="46" t="s">
        <v>187</v>
      </c>
      <c r="G98" s="49"/>
    </row>
    <row r="99" spans="1:7" x14ac:dyDescent="0.25">
      <c r="A99" s="65" t="s">
        <v>188</v>
      </c>
      <c r="B99" s="66" t="s">
        <v>123</v>
      </c>
      <c r="G99" s="49"/>
    </row>
    <row r="100" spans="1:7" x14ac:dyDescent="0.25">
      <c r="A100" s="48" t="s">
        <v>189</v>
      </c>
      <c r="G100" s="49"/>
    </row>
    <row r="101" spans="1:7" x14ac:dyDescent="0.25">
      <c r="A101" s="48" t="s">
        <v>190</v>
      </c>
      <c r="B101" s="66" t="s">
        <v>191</v>
      </c>
      <c r="C101" s="66" t="s">
        <v>191</v>
      </c>
      <c r="G101" s="49"/>
    </row>
    <row r="102" spans="1:7" x14ac:dyDescent="0.25">
      <c r="A102" s="48"/>
      <c r="B102" s="28">
        <v>45198</v>
      </c>
      <c r="C102" s="28">
        <v>45382</v>
      </c>
      <c r="G102" s="49"/>
    </row>
    <row r="103" spans="1:7" x14ac:dyDescent="0.25">
      <c r="A103" s="48" t="s">
        <v>195</v>
      </c>
      <c r="B103">
        <v>21.960599999999999</v>
      </c>
      <c r="C103" s="38">
        <v>23.9114</v>
      </c>
      <c r="E103" s="2"/>
      <c r="G103" s="68"/>
    </row>
    <row r="104" spans="1:7" x14ac:dyDescent="0.25">
      <c r="A104" s="48" t="s">
        <v>196</v>
      </c>
      <c r="B104">
        <v>21.960599999999999</v>
      </c>
      <c r="C104" s="38">
        <v>23.9115</v>
      </c>
      <c r="E104" s="2"/>
      <c r="G104" s="68"/>
    </row>
    <row r="105" spans="1:7" x14ac:dyDescent="0.25">
      <c r="A105" s="48" t="s">
        <v>669</v>
      </c>
      <c r="B105">
        <v>20.9849</v>
      </c>
      <c r="C105" s="38">
        <v>22.708100000000002</v>
      </c>
      <c r="E105" s="2"/>
      <c r="G105" s="68"/>
    </row>
    <row r="106" spans="1:7" x14ac:dyDescent="0.25">
      <c r="A106" s="48" t="s">
        <v>670</v>
      </c>
      <c r="B106">
        <v>20.983899999999998</v>
      </c>
      <c r="C106" s="38">
        <v>22.707000000000001</v>
      </c>
      <c r="E106" s="2"/>
      <c r="G106" s="68"/>
    </row>
    <row r="107" spans="1:7" x14ac:dyDescent="0.25">
      <c r="A107" s="48"/>
      <c r="C107" s="38"/>
      <c r="E107" s="2"/>
      <c r="G107" s="68"/>
    </row>
    <row r="108" spans="1:7" x14ac:dyDescent="0.25">
      <c r="A108" s="47" t="s">
        <v>205</v>
      </c>
      <c r="C108" s="38"/>
      <c r="E108" s="2"/>
      <c r="G108" s="68"/>
    </row>
    <row r="109" spans="1:7" x14ac:dyDescent="0.25">
      <c r="A109" s="48"/>
      <c r="E109" s="2"/>
      <c r="G109" s="68"/>
    </row>
    <row r="110" spans="1:7" x14ac:dyDescent="0.25">
      <c r="A110" s="48" t="s">
        <v>207</v>
      </c>
      <c r="B110" s="66" t="s">
        <v>123</v>
      </c>
      <c r="G110" s="49"/>
    </row>
    <row r="111" spans="1:7" x14ac:dyDescent="0.25">
      <c r="A111" s="48" t="s">
        <v>208</v>
      </c>
      <c r="B111" s="66" t="s">
        <v>123</v>
      </c>
      <c r="G111" s="49"/>
    </row>
    <row r="112" spans="1:7" x14ac:dyDescent="0.25">
      <c r="A112" s="65" t="s">
        <v>209</v>
      </c>
      <c r="B112" s="66" t="s">
        <v>123</v>
      </c>
      <c r="G112" s="49"/>
    </row>
    <row r="113" spans="1:7" x14ac:dyDescent="0.25">
      <c r="A113" s="65" t="s">
        <v>210</v>
      </c>
      <c r="B113" s="66" t="s">
        <v>123</v>
      </c>
      <c r="G113" s="49"/>
    </row>
    <row r="114" spans="1:7" x14ac:dyDescent="0.25">
      <c r="A114" s="48" t="s">
        <v>1756</v>
      </c>
      <c r="B114" s="69">
        <v>1.105623</v>
      </c>
      <c r="G114" s="49"/>
    </row>
    <row r="115" spans="1:7" ht="32.1" customHeight="1" x14ac:dyDescent="0.25">
      <c r="A115" s="65" t="s">
        <v>212</v>
      </c>
      <c r="B115" s="85">
        <v>1787.8118999999999</v>
      </c>
      <c r="G115" s="49"/>
    </row>
    <row r="116" spans="1:7" ht="30" customHeight="1" x14ac:dyDescent="0.25">
      <c r="A116" s="65" t="s">
        <v>213</v>
      </c>
      <c r="B116" s="66" t="s">
        <v>123</v>
      </c>
      <c r="G116" s="49"/>
    </row>
    <row r="117" spans="1:7" ht="30" customHeight="1" x14ac:dyDescent="0.25">
      <c r="A117" s="65" t="s">
        <v>214</v>
      </c>
      <c r="B117" s="66" t="s">
        <v>123</v>
      </c>
      <c r="G117" s="49"/>
    </row>
    <row r="118" spans="1:7" x14ac:dyDescent="0.25">
      <c r="A118" s="48" t="s">
        <v>215</v>
      </c>
      <c r="B118" s="66" t="s">
        <v>123</v>
      </c>
      <c r="G118" s="49"/>
    </row>
    <row r="119" spans="1:7" x14ac:dyDescent="0.25">
      <c r="A119" s="48" t="s">
        <v>216</v>
      </c>
      <c r="B119" s="66" t="s">
        <v>123</v>
      </c>
      <c r="G119" s="49"/>
    </row>
    <row r="120" spans="1:7" ht="15.75" customHeight="1" thickBot="1" x14ac:dyDescent="0.3">
      <c r="A120" s="70"/>
      <c r="B120" s="71"/>
      <c r="C120" s="71"/>
      <c r="D120" s="71"/>
      <c r="E120" s="71"/>
      <c r="F120" s="71"/>
      <c r="G120" s="72"/>
    </row>
    <row r="122" spans="1:7" ht="69.95" customHeight="1" x14ac:dyDescent="0.25">
      <c r="A122" s="137" t="s">
        <v>217</v>
      </c>
      <c r="B122" s="137" t="s">
        <v>218</v>
      </c>
      <c r="C122" s="137" t="s">
        <v>5</v>
      </c>
      <c r="D122" s="137" t="s">
        <v>6</v>
      </c>
    </row>
    <row r="123" spans="1:7" ht="69.95" customHeight="1" x14ac:dyDescent="0.25">
      <c r="A123" s="137" t="s">
        <v>2284</v>
      </c>
      <c r="B123" s="137"/>
      <c r="C123" s="137" t="s">
        <v>76</v>
      </c>
      <c r="D123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H102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2285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2286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9" t="s">
        <v>122</v>
      </c>
      <c r="B8" s="17"/>
      <c r="C8" s="17"/>
      <c r="D8" s="6"/>
      <c r="E8" s="7"/>
      <c r="F8" s="8"/>
      <c r="G8" s="58"/>
    </row>
    <row r="9" spans="1:8" x14ac:dyDescent="0.25">
      <c r="A9" s="59" t="s">
        <v>1174</v>
      </c>
      <c r="B9" s="17"/>
      <c r="C9" s="17"/>
      <c r="D9" s="6"/>
      <c r="E9" s="7"/>
      <c r="F9" s="8"/>
      <c r="G9" s="58"/>
    </row>
    <row r="10" spans="1:8" x14ac:dyDescent="0.25">
      <c r="A10" s="57" t="s">
        <v>1452</v>
      </c>
      <c r="B10" s="17" t="s">
        <v>1453</v>
      </c>
      <c r="C10" s="17" t="s">
        <v>1302</v>
      </c>
      <c r="D10" s="6">
        <v>3132</v>
      </c>
      <c r="E10" s="7">
        <v>123.65</v>
      </c>
      <c r="F10" s="8">
        <v>4.7800000000000002E-2</v>
      </c>
      <c r="G10" s="58"/>
    </row>
    <row r="11" spans="1:8" x14ac:dyDescent="0.25">
      <c r="A11" s="57" t="s">
        <v>1281</v>
      </c>
      <c r="B11" s="17" t="s">
        <v>1282</v>
      </c>
      <c r="C11" s="17" t="s">
        <v>1202</v>
      </c>
      <c r="D11" s="6">
        <v>50902</v>
      </c>
      <c r="E11" s="7">
        <v>102.57</v>
      </c>
      <c r="F11" s="8">
        <v>3.9699999999999999E-2</v>
      </c>
      <c r="G11" s="58"/>
    </row>
    <row r="12" spans="1:8" x14ac:dyDescent="0.25">
      <c r="A12" s="57" t="s">
        <v>1480</v>
      </c>
      <c r="B12" s="17" t="s">
        <v>1481</v>
      </c>
      <c r="C12" s="17" t="s">
        <v>1192</v>
      </c>
      <c r="D12" s="6">
        <v>24067</v>
      </c>
      <c r="E12" s="7">
        <v>94.87</v>
      </c>
      <c r="F12" s="8">
        <v>3.6700000000000003E-2</v>
      </c>
      <c r="G12" s="58"/>
    </row>
    <row r="13" spans="1:8" x14ac:dyDescent="0.25">
      <c r="A13" s="57" t="s">
        <v>1200</v>
      </c>
      <c r="B13" s="17" t="s">
        <v>1201</v>
      </c>
      <c r="C13" s="17" t="s">
        <v>1202</v>
      </c>
      <c r="D13" s="6">
        <v>2661</v>
      </c>
      <c r="E13" s="7">
        <v>88.53</v>
      </c>
      <c r="F13" s="8">
        <v>3.4200000000000001E-2</v>
      </c>
      <c r="G13" s="58"/>
    </row>
    <row r="14" spans="1:8" x14ac:dyDescent="0.25">
      <c r="A14" s="57" t="s">
        <v>1316</v>
      </c>
      <c r="B14" s="17" t="s">
        <v>1317</v>
      </c>
      <c r="C14" s="17" t="s">
        <v>1180</v>
      </c>
      <c r="D14" s="6">
        <v>52177</v>
      </c>
      <c r="E14" s="7">
        <v>87.53</v>
      </c>
      <c r="F14" s="8">
        <v>3.3799999999999997E-2</v>
      </c>
      <c r="G14" s="58"/>
    </row>
    <row r="15" spans="1:8" x14ac:dyDescent="0.25">
      <c r="A15" s="57" t="s">
        <v>1391</v>
      </c>
      <c r="B15" s="17" t="s">
        <v>1392</v>
      </c>
      <c r="C15" s="17" t="s">
        <v>1393</v>
      </c>
      <c r="D15" s="6">
        <v>9146</v>
      </c>
      <c r="E15" s="7">
        <v>82.04</v>
      </c>
      <c r="F15" s="8">
        <v>3.1699999999999999E-2</v>
      </c>
      <c r="G15" s="58"/>
    </row>
    <row r="16" spans="1:8" x14ac:dyDescent="0.25">
      <c r="A16" s="57" t="s">
        <v>1213</v>
      </c>
      <c r="B16" s="17" t="s">
        <v>1214</v>
      </c>
      <c r="C16" s="17" t="s">
        <v>1199</v>
      </c>
      <c r="D16" s="6">
        <v>20636</v>
      </c>
      <c r="E16" s="7">
        <v>80.53</v>
      </c>
      <c r="F16" s="8">
        <v>3.1099999999999999E-2</v>
      </c>
      <c r="G16" s="58"/>
    </row>
    <row r="17" spans="1:7" x14ac:dyDescent="0.25">
      <c r="A17" s="57" t="s">
        <v>1197</v>
      </c>
      <c r="B17" s="17" t="s">
        <v>1198</v>
      </c>
      <c r="C17" s="17" t="s">
        <v>1199</v>
      </c>
      <c r="D17" s="6">
        <v>17588</v>
      </c>
      <c r="E17" s="7">
        <v>79.319999999999993</v>
      </c>
      <c r="F17" s="8">
        <v>3.0700000000000002E-2</v>
      </c>
      <c r="G17" s="58"/>
    </row>
    <row r="18" spans="1:7" x14ac:dyDescent="0.25">
      <c r="A18" s="57" t="s">
        <v>1358</v>
      </c>
      <c r="B18" s="17" t="s">
        <v>1359</v>
      </c>
      <c r="C18" s="17" t="s">
        <v>1360</v>
      </c>
      <c r="D18" s="6">
        <v>2030</v>
      </c>
      <c r="E18" s="7">
        <v>72.040000000000006</v>
      </c>
      <c r="F18" s="8">
        <v>2.7799999999999998E-2</v>
      </c>
      <c r="G18" s="58"/>
    </row>
    <row r="19" spans="1:7" x14ac:dyDescent="0.25">
      <c r="A19" s="57" t="s">
        <v>1303</v>
      </c>
      <c r="B19" s="17" t="s">
        <v>1304</v>
      </c>
      <c r="C19" s="17" t="s">
        <v>1305</v>
      </c>
      <c r="D19" s="6">
        <v>3308</v>
      </c>
      <c r="E19" s="7">
        <v>71.180000000000007</v>
      </c>
      <c r="F19" s="8">
        <v>2.75E-2</v>
      </c>
      <c r="G19" s="58"/>
    </row>
    <row r="20" spans="1:7" x14ac:dyDescent="0.25">
      <c r="A20" s="57" t="s">
        <v>1193</v>
      </c>
      <c r="B20" s="17" t="s">
        <v>1194</v>
      </c>
      <c r="C20" s="17" t="s">
        <v>1177</v>
      </c>
      <c r="D20" s="6">
        <v>26457</v>
      </c>
      <c r="E20" s="7">
        <v>69.86</v>
      </c>
      <c r="F20" s="8">
        <v>2.7E-2</v>
      </c>
      <c r="G20" s="58"/>
    </row>
    <row r="21" spans="1:7" x14ac:dyDescent="0.25">
      <c r="A21" s="57" t="s">
        <v>1271</v>
      </c>
      <c r="B21" s="17" t="s">
        <v>1272</v>
      </c>
      <c r="C21" s="17" t="s">
        <v>1273</v>
      </c>
      <c r="D21" s="6">
        <v>38311</v>
      </c>
      <c r="E21" s="7">
        <v>69.36</v>
      </c>
      <c r="F21" s="8">
        <v>2.6800000000000001E-2</v>
      </c>
      <c r="G21" s="58"/>
    </row>
    <row r="22" spans="1:7" x14ac:dyDescent="0.25">
      <c r="A22" s="57" t="s">
        <v>1446</v>
      </c>
      <c r="B22" s="17" t="s">
        <v>1447</v>
      </c>
      <c r="C22" s="17" t="s">
        <v>1248</v>
      </c>
      <c r="D22" s="6">
        <v>1265</v>
      </c>
      <c r="E22" s="7">
        <v>67.98</v>
      </c>
      <c r="F22" s="8">
        <v>2.63E-2</v>
      </c>
      <c r="G22" s="58"/>
    </row>
    <row r="23" spans="1:7" x14ac:dyDescent="0.25">
      <c r="A23" s="57" t="s">
        <v>1337</v>
      </c>
      <c r="B23" s="17" t="s">
        <v>1338</v>
      </c>
      <c r="C23" s="17" t="s">
        <v>1199</v>
      </c>
      <c r="D23" s="6">
        <v>5849</v>
      </c>
      <c r="E23" s="7">
        <v>67.650000000000006</v>
      </c>
      <c r="F23" s="8">
        <v>2.6200000000000001E-2</v>
      </c>
      <c r="G23" s="58"/>
    </row>
    <row r="24" spans="1:7" x14ac:dyDescent="0.25">
      <c r="A24" s="57" t="s">
        <v>1534</v>
      </c>
      <c r="B24" s="17" t="s">
        <v>1535</v>
      </c>
      <c r="C24" s="17" t="s">
        <v>1492</v>
      </c>
      <c r="D24" s="6">
        <v>5378</v>
      </c>
      <c r="E24" s="7">
        <v>67.319999999999993</v>
      </c>
      <c r="F24" s="8">
        <v>2.5999999999999999E-2</v>
      </c>
      <c r="G24" s="58"/>
    </row>
    <row r="25" spans="1:7" x14ac:dyDescent="0.25">
      <c r="A25" s="57" t="s">
        <v>1486</v>
      </c>
      <c r="B25" s="17" t="s">
        <v>1487</v>
      </c>
      <c r="C25" s="17" t="s">
        <v>1326</v>
      </c>
      <c r="D25" s="6">
        <v>2168</v>
      </c>
      <c r="E25" s="7">
        <v>65.36</v>
      </c>
      <c r="F25" s="8">
        <v>2.53E-2</v>
      </c>
      <c r="G25" s="58"/>
    </row>
    <row r="26" spans="1:7" x14ac:dyDescent="0.25">
      <c r="A26" s="57" t="s">
        <v>1549</v>
      </c>
      <c r="B26" s="17" t="s">
        <v>1550</v>
      </c>
      <c r="C26" s="17" t="s">
        <v>1302</v>
      </c>
      <c r="D26" s="6">
        <v>1103</v>
      </c>
      <c r="E26" s="7">
        <v>61.68</v>
      </c>
      <c r="F26" s="8">
        <v>2.3800000000000002E-2</v>
      </c>
      <c r="G26" s="58"/>
    </row>
    <row r="27" spans="1:7" x14ac:dyDescent="0.25">
      <c r="A27" s="57" t="s">
        <v>1472</v>
      </c>
      <c r="B27" s="17" t="s">
        <v>1473</v>
      </c>
      <c r="C27" s="17" t="s">
        <v>1245</v>
      </c>
      <c r="D27" s="6">
        <v>3640</v>
      </c>
      <c r="E27" s="7">
        <v>61.32</v>
      </c>
      <c r="F27" s="8">
        <v>2.3699999999999999E-2</v>
      </c>
      <c r="G27" s="58"/>
    </row>
    <row r="28" spans="1:7" x14ac:dyDescent="0.25">
      <c r="A28" s="57" t="s">
        <v>1412</v>
      </c>
      <c r="B28" s="17" t="s">
        <v>1413</v>
      </c>
      <c r="C28" s="17" t="s">
        <v>1177</v>
      </c>
      <c r="D28" s="6">
        <v>9539</v>
      </c>
      <c r="E28" s="7">
        <v>55.43</v>
      </c>
      <c r="F28" s="8">
        <v>2.1399999999999999E-2</v>
      </c>
      <c r="G28" s="58"/>
    </row>
    <row r="29" spans="1:7" x14ac:dyDescent="0.25">
      <c r="A29" s="57" t="s">
        <v>1530</v>
      </c>
      <c r="B29" s="17" t="s">
        <v>1531</v>
      </c>
      <c r="C29" s="17" t="s">
        <v>1299</v>
      </c>
      <c r="D29" s="6">
        <v>3562</v>
      </c>
      <c r="E29" s="7">
        <v>53.96</v>
      </c>
      <c r="F29" s="8">
        <v>2.0899999999999998E-2</v>
      </c>
      <c r="G29" s="58"/>
    </row>
    <row r="30" spans="1:7" x14ac:dyDescent="0.25">
      <c r="A30" s="57" t="s">
        <v>1383</v>
      </c>
      <c r="B30" s="17" t="s">
        <v>1384</v>
      </c>
      <c r="C30" s="17" t="s">
        <v>1326</v>
      </c>
      <c r="D30" s="6">
        <v>2064</v>
      </c>
      <c r="E30" s="7">
        <v>52.84</v>
      </c>
      <c r="F30" s="8">
        <v>2.0400000000000001E-2</v>
      </c>
      <c r="G30" s="58"/>
    </row>
    <row r="31" spans="1:7" x14ac:dyDescent="0.25">
      <c r="A31" s="57" t="s">
        <v>1310</v>
      </c>
      <c r="B31" s="17" t="s">
        <v>1311</v>
      </c>
      <c r="C31" s="17" t="s">
        <v>1177</v>
      </c>
      <c r="D31" s="6">
        <v>42250</v>
      </c>
      <c r="E31" s="7">
        <v>52.56</v>
      </c>
      <c r="F31" s="8">
        <v>2.0299999999999999E-2</v>
      </c>
      <c r="G31" s="58"/>
    </row>
    <row r="32" spans="1:7" x14ac:dyDescent="0.25">
      <c r="A32" s="57" t="s">
        <v>1387</v>
      </c>
      <c r="B32" s="17" t="s">
        <v>1388</v>
      </c>
      <c r="C32" s="17" t="s">
        <v>1280</v>
      </c>
      <c r="D32" s="6">
        <v>8466</v>
      </c>
      <c r="E32" s="7">
        <v>51.84</v>
      </c>
      <c r="F32" s="8">
        <v>0.02</v>
      </c>
      <c r="G32" s="58"/>
    </row>
    <row r="33" spans="1:7" x14ac:dyDescent="0.25">
      <c r="A33" s="57" t="s">
        <v>1217</v>
      </c>
      <c r="B33" s="17" t="s">
        <v>1218</v>
      </c>
      <c r="C33" s="17" t="s">
        <v>1219</v>
      </c>
      <c r="D33" s="6">
        <v>19018</v>
      </c>
      <c r="E33" s="7">
        <v>51.66</v>
      </c>
      <c r="F33" s="8">
        <v>0.02</v>
      </c>
      <c r="G33" s="58"/>
    </row>
    <row r="34" spans="1:7" x14ac:dyDescent="0.25">
      <c r="A34" s="57" t="s">
        <v>1853</v>
      </c>
      <c r="B34" s="17" t="s">
        <v>1854</v>
      </c>
      <c r="C34" s="17" t="s">
        <v>1492</v>
      </c>
      <c r="D34" s="6">
        <v>1894</v>
      </c>
      <c r="E34" s="7">
        <v>51.33</v>
      </c>
      <c r="F34" s="8">
        <v>1.9800000000000002E-2</v>
      </c>
      <c r="G34" s="58"/>
    </row>
    <row r="35" spans="1:7" x14ac:dyDescent="0.25">
      <c r="A35" s="57" t="s">
        <v>1438</v>
      </c>
      <c r="B35" s="17" t="s">
        <v>1439</v>
      </c>
      <c r="C35" s="17" t="s">
        <v>1280</v>
      </c>
      <c r="D35" s="6">
        <v>190</v>
      </c>
      <c r="E35" s="7">
        <v>48.8</v>
      </c>
      <c r="F35" s="8">
        <v>1.89E-2</v>
      </c>
      <c r="G35" s="58"/>
    </row>
    <row r="36" spans="1:7" x14ac:dyDescent="0.25">
      <c r="A36" s="57" t="s">
        <v>1912</v>
      </c>
      <c r="B36" s="17" t="s">
        <v>1913</v>
      </c>
      <c r="C36" s="17" t="s">
        <v>1199</v>
      </c>
      <c r="D36" s="6">
        <v>13564</v>
      </c>
      <c r="E36" s="7">
        <v>47.98</v>
      </c>
      <c r="F36" s="8">
        <v>1.8499999999999999E-2</v>
      </c>
      <c r="G36" s="58"/>
    </row>
    <row r="37" spans="1:7" x14ac:dyDescent="0.25">
      <c r="A37" s="57" t="s">
        <v>1369</v>
      </c>
      <c r="B37" s="17" t="s">
        <v>1370</v>
      </c>
      <c r="C37" s="17" t="s">
        <v>1248</v>
      </c>
      <c r="D37" s="6">
        <v>753</v>
      </c>
      <c r="E37" s="7">
        <v>47.9</v>
      </c>
      <c r="F37" s="8">
        <v>1.8499999999999999E-2</v>
      </c>
      <c r="G37" s="58"/>
    </row>
    <row r="38" spans="1:7" x14ac:dyDescent="0.25">
      <c r="A38" s="57" t="s">
        <v>1540</v>
      </c>
      <c r="B38" s="17" t="s">
        <v>1541</v>
      </c>
      <c r="C38" s="17" t="s">
        <v>1403</v>
      </c>
      <c r="D38" s="6">
        <v>4135</v>
      </c>
      <c r="E38" s="7">
        <v>46.9</v>
      </c>
      <c r="F38" s="8">
        <v>1.8100000000000002E-2</v>
      </c>
      <c r="G38" s="58"/>
    </row>
    <row r="39" spans="1:7" x14ac:dyDescent="0.25">
      <c r="A39" s="57" t="s">
        <v>1764</v>
      </c>
      <c r="B39" s="17" t="s">
        <v>1765</v>
      </c>
      <c r="C39" s="17" t="s">
        <v>1302</v>
      </c>
      <c r="D39" s="6">
        <v>24367</v>
      </c>
      <c r="E39" s="7">
        <v>44.37</v>
      </c>
      <c r="F39" s="8">
        <v>1.72E-2</v>
      </c>
      <c r="G39" s="58"/>
    </row>
    <row r="40" spans="1:7" x14ac:dyDescent="0.25">
      <c r="A40" s="57" t="s">
        <v>1516</v>
      </c>
      <c r="B40" s="17" t="s">
        <v>1517</v>
      </c>
      <c r="C40" s="17" t="s">
        <v>1205</v>
      </c>
      <c r="D40" s="6">
        <v>5219</v>
      </c>
      <c r="E40" s="7">
        <v>44.32</v>
      </c>
      <c r="F40" s="8">
        <v>1.7100000000000001E-2</v>
      </c>
      <c r="G40" s="58"/>
    </row>
    <row r="41" spans="1:7" x14ac:dyDescent="0.25">
      <c r="A41" s="57" t="s">
        <v>1490</v>
      </c>
      <c r="B41" s="17" t="s">
        <v>1491</v>
      </c>
      <c r="C41" s="17" t="s">
        <v>1492</v>
      </c>
      <c r="D41" s="6">
        <v>8310</v>
      </c>
      <c r="E41" s="7">
        <v>43.47</v>
      </c>
      <c r="F41" s="8">
        <v>1.6799999999999999E-2</v>
      </c>
      <c r="G41" s="58"/>
    </row>
    <row r="42" spans="1:7" x14ac:dyDescent="0.25">
      <c r="A42" s="57" t="s">
        <v>1236</v>
      </c>
      <c r="B42" s="17" t="s">
        <v>1237</v>
      </c>
      <c r="C42" s="17" t="s">
        <v>1238</v>
      </c>
      <c r="D42" s="6">
        <v>4320</v>
      </c>
      <c r="E42" s="7">
        <v>40.159999999999997</v>
      </c>
      <c r="F42" s="8">
        <v>1.55E-2</v>
      </c>
      <c r="G42" s="58"/>
    </row>
    <row r="43" spans="1:7" x14ac:dyDescent="0.25">
      <c r="A43" s="57" t="s">
        <v>1252</v>
      </c>
      <c r="B43" s="17" t="s">
        <v>1253</v>
      </c>
      <c r="C43" s="17" t="s">
        <v>1254</v>
      </c>
      <c r="D43" s="6">
        <v>33706</v>
      </c>
      <c r="E43" s="7">
        <v>39.47</v>
      </c>
      <c r="F43" s="8">
        <v>1.5299999999999999E-2</v>
      </c>
      <c r="G43" s="58"/>
    </row>
    <row r="44" spans="1:7" x14ac:dyDescent="0.25">
      <c r="A44" s="57" t="s">
        <v>1406</v>
      </c>
      <c r="B44" s="17" t="s">
        <v>1407</v>
      </c>
      <c r="C44" s="17" t="s">
        <v>1254</v>
      </c>
      <c r="D44" s="6">
        <v>122</v>
      </c>
      <c r="E44" s="7">
        <v>36.64</v>
      </c>
      <c r="F44" s="8">
        <v>1.4200000000000001E-2</v>
      </c>
      <c r="G44" s="58"/>
    </row>
    <row r="45" spans="1:7" x14ac:dyDescent="0.25">
      <c r="A45" s="57" t="s">
        <v>1522</v>
      </c>
      <c r="B45" s="17" t="s">
        <v>1523</v>
      </c>
      <c r="C45" s="17" t="s">
        <v>1290</v>
      </c>
      <c r="D45" s="6">
        <v>7356</v>
      </c>
      <c r="E45" s="7">
        <v>36.57</v>
      </c>
      <c r="F45" s="8">
        <v>1.41E-2</v>
      </c>
      <c r="G45" s="58"/>
    </row>
    <row r="46" spans="1:7" x14ac:dyDescent="0.25">
      <c r="A46" s="57" t="s">
        <v>1503</v>
      </c>
      <c r="B46" s="17" t="s">
        <v>1504</v>
      </c>
      <c r="C46" s="17" t="s">
        <v>1257</v>
      </c>
      <c r="D46" s="6">
        <v>3596</v>
      </c>
      <c r="E46" s="7">
        <v>36.22</v>
      </c>
      <c r="F46" s="8">
        <v>1.4E-2</v>
      </c>
      <c r="G46" s="58"/>
    </row>
    <row r="47" spans="1:7" x14ac:dyDescent="0.25">
      <c r="A47" s="57" t="s">
        <v>1536</v>
      </c>
      <c r="B47" s="17" t="s">
        <v>1537</v>
      </c>
      <c r="C47" s="17" t="s">
        <v>1257</v>
      </c>
      <c r="D47" s="6">
        <v>1299</v>
      </c>
      <c r="E47" s="7">
        <v>33.78</v>
      </c>
      <c r="F47" s="8">
        <v>1.3100000000000001E-2</v>
      </c>
      <c r="G47" s="58"/>
    </row>
    <row r="48" spans="1:7" x14ac:dyDescent="0.25">
      <c r="A48" s="57" t="s">
        <v>1426</v>
      </c>
      <c r="B48" s="17" t="s">
        <v>1427</v>
      </c>
      <c r="C48" s="17" t="s">
        <v>1245</v>
      </c>
      <c r="D48" s="6">
        <v>5527</v>
      </c>
      <c r="E48" s="7">
        <v>33.64</v>
      </c>
      <c r="F48" s="8">
        <v>1.2999999999999999E-2</v>
      </c>
      <c r="G48" s="58"/>
    </row>
    <row r="49" spans="1:7" x14ac:dyDescent="0.25">
      <c r="A49" s="57" t="s">
        <v>1464</v>
      </c>
      <c r="B49" s="17" t="s">
        <v>1465</v>
      </c>
      <c r="C49" s="17" t="s">
        <v>1199</v>
      </c>
      <c r="D49" s="6">
        <v>4189</v>
      </c>
      <c r="E49" s="7">
        <v>28.59</v>
      </c>
      <c r="F49" s="8">
        <v>1.11E-2</v>
      </c>
      <c r="G49" s="58"/>
    </row>
    <row r="50" spans="1:7" x14ac:dyDescent="0.25">
      <c r="A50" s="57" t="s">
        <v>1766</v>
      </c>
      <c r="B50" s="17" t="s">
        <v>1767</v>
      </c>
      <c r="C50" s="17" t="s">
        <v>1302</v>
      </c>
      <c r="D50" s="6">
        <v>627</v>
      </c>
      <c r="E50" s="7">
        <v>28.38</v>
      </c>
      <c r="F50" s="8">
        <v>1.0999999999999999E-2</v>
      </c>
      <c r="G50" s="58"/>
    </row>
    <row r="51" spans="1:7" x14ac:dyDescent="0.25">
      <c r="A51" s="57" t="s">
        <v>2093</v>
      </c>
      <c r="B51" s="17" t="s">
        <v>2094</v>
      </c>
      <c r="C51" s="17" t="s">
        <v>1403</v>
      </c>
      <c r="D51" s="6">
        <v>2013</v>
      </c>
      <c r="E51" s="7">
        <v>28.15</v>
      </c>
      <c r="F51" s="8">
        <v>1.09E-2</v>
      </c>
      <c r="G51" s="58"/>
    </row>
    <row r="52" spans="1:7" x14ac:dyDescent="0.25">
      <c r="A52" s="57" t="s">
        <v>2095</v>
      </c>
      <c r="B52" s="17" t="s">
        <v>2096</v>
      </c>
      <c r="C52" s="17" t="s">
        <v>1192</v>
      </c>
      <c r="D52" s="6">
        <v>1525</v>
      </c>
      <c r="E52" s="7">
        <v>27.99</v>
      </c>
      <c r="F52" s="8">
        <v>1.0800000000000001E-2</v>
      </c>
      <c r="G52" s="58"/>
    </row>
    <row r="53" spans="1:7" x14ac:dyDescent="0.25">
      <c r="A53" s="57" t="s">
        <v>2047</v>
      </c>
      <c r="B53" s="17" t="s">
        <v>2048</v>
      </c>
      <c r="C53" s="17" t="s">
        <v>1299</v>
      </c>
      <c r="D53" s="6">
        <v>3976</v>
      </c>
      <c r="E53" s="7">
        <v>22.78</v>
      </c>
      <c r="F53" s="8">
        <v>8.8000000000000005E-3</v>
      </c>
      <c r="G53" s="58"/>
    </row>
    <row r="54" spans="1:7" x14ac:dyDescent="0.25">
      <c r="A54" s="57" t="s">
        <v>2119</v>
      </c>
      <c r="B54" s="17" t="s">
        <v>2120</v>
      </c>
      <c r="C54" s="17" t="s">
        <v>1192</v>
      </c>
      <c r="D54" s="6">
        <v>3875</v>
      </c>
      <c r="E54" s="7">
        <v>20.68</v>
      </c>
      <c r="F54" s="8">
        <v>8.0000000000000002E-3</v>
      </c>
      <c r="G54" s="58"/>
    </row>
    <row r="55" spans="1:7" x14ac:dyDescent="0.25">
      <c r="A55" s="57" t="s">
        <v>2135</v>
      </c>
      <c r="B55" s="17" t="s">
        <v>2136</v>
      </c>
      <c r="C55" s="17" t="s">
        <v>1199</v>
      </c>
      <c r="D55" s="6">
        <v>182</v>
      </c>
      <c r="E55" s="7">
        <v>15.06</v>
      </c>
      <c r="F55" s="8">
        <v>5.7999999999999996E-3</v>
      </c>
      <c r="G55" s="58"/>
    </row>
    <row r="56" spans="1:7" x14ac:dyDescent="0.25">
      <c r="A56" s="57" t="s">
        <v>2143</v>
      </c>
      <c r="B56" s="17" t="s">
        <v>2144</v>
      </c>
      <c r="C56" s="17" t="s">
        <v>1192</v>
      </c>
      <c r="D56" s="6">
        <v>1261</v>
      </c>
      <c r="E56" s="7">
        <v>12.95</v>
      </c>
      <c r="F56" s="8">
        <v>5.0000000000000001E-3</v>
      </c>
      <c r="G56" s="58"/>
    </row>
    <row r="57" spans="1:7" x14ac:dyDescent="0.25">
      <c r="A57" s="57" t="s">
        <v>2155</v>
      </c>
      <c r="B57" s="17" t="s">
        <v>2156</v>
      </c>
      <c r="C57" s="17" t="s">
        <v>1199</v>
      </c>
      <c r="D57" s="6">
        <v>7659</v>
      </c>
      <c r="E57" s="7">
        <v>10.9</v>
      </c>
      <c r="F57" s="8">
        <v>4.1999999999999997E-3</v>
      </c>
      <c r="G57" s="58"/>
    </row>
    <row r="58" spans="1:7" x14ac:dyDescent="0.25">
      <c r="A58" s="57" t="s">
        <v>2161</v>
      </c>
      <c r="B58" s="17" t="s">
        <v>2162</v>
      </c>
      <c r="C58" s="17" t="s">
        <v>1273</v>
      </c>
      <c r="D58" s="6">
        <v>1151</v>
      </c>
      <c r="E58" s="7">
        <v>10.66</v>
      </c>
      <c r="F58" s="8">
        <v>4.1000000000000003E-3</v>
      </c>
      <c r="G58" s="58"/>
    </row>
    <row r="59" spans="1:7" x14ac:dyDescent="0.25">
      <c r="A59" s="57" t="s">
        <v>1795</v>
      </c>
      <c r="B59" s="17" t="s">
        <v>1796</v>
      </c>
      <c r="C59" s="17" t="s">
        <v>1245</v>
      </c>
      <c r="D59" s="6">
        <v>1059</v>
      </c>
      <c r="E59" s="7">
        <v>9.6999999999999993</v>
      </c>
      <c r="F59" s="8">
        <v>3.8E-3</v>
      </c>
      <c r="G59" s="58"/>
    </row>
    <row r="60" spans="1:7" x14ac:dyDescent="0.25">
      <c r="A60" s="59" t="s">
        <v>129</v>
      </c>
      <c r="B60" s="18"/>
      <c r="C60" s="18"/>
      <c r="D60" s="9"/>
      <c r="E60" s="20">
        <v>2578.4699999999998</v>
      </c>
      <c r="F60" s="21">
        <v>0.99670000000000003</v>
      </c>
      <c r="G60" s="60"/>
    </row>
    <row r="61" spans="1:7" x14ac:dyDescent="0.25">
      <c r="A61" s="59" t="s">
        <v>1551</v>
      </c>
      <c r="B61" s="17"/>
      <c r="C61" s="17"/>
      <c r="D61" s="6"/>
      <c r="E61" s="7"/>
      <c r="F61" s="8"/>
      <c r="G61" s="58"/>
    </row>
    <row r="62" spans="1:7" x14ac:dyDescent="0.25">
      <c r="A62" s="59" t="s">
        <v>129</v>
      </c>
      <c r="B62" s="17"/>
      <c r="C62" s="17"/>
      <c r="D62" s="6"/>
      <c r="E62" s="22" t="s">
        <v>123</v>
      </c>
      <c r="F62" s="23" t="s">
        <v>123</v>
      </c>
      <c r="G62" s="58"/>
    </row>
    <row r="63" spans="1:7" x14ac:dyDescent="0.25">
      <c r="A63" s="61" t="s">
        <v>165</v>
      </c>
      <c r="B63" s="40"/>
      <c r="C63" s="40"/>
      <c r="D63" s="41"/>
      <c r="E63" s="14">
        <v>2578.4699999999998</v>
      </c>
      <c r="F63" s="15">
        <v>0.99670000000000003</v>
      </c>
      <c r="G63" s="60"/>
    </row>
    <row r="64" spans="1:7" x14ac:dyDescent="0.25">
      <c r="A64" s="57"/>
      <c r="B64" s="17"/>
      <c r="C64" s="17"/>
      <c r="D64" s="6"/>
      <c r="E64" s="7"/>
      <c r="F64" s="8"/>
      <c r="G64" s="58"/>
    </row>
    <row r="65" spans="1:7" x14ac:dyDescent="0.25">
      <c r="A65" s="57"/>
      <c r="B65" s="17"/>
      <c r="C65" s="17"/>
      <c r="D65" s="6"/>
      <c r="E65" s="7"/>
      <c r="F65" s="8"/>
      <c r="G65" s="58"/>
    </row>
    <row r="66" spans="1:7" x14ac:dyDescent="0.25">
      <c r="A66" s="59" t="s">
        <v>169</v>
      </c>
      <c r="B66" s="17"/>
      <c r="C66" s="17"/>
      <c r="D66" s="6"/>
      <c r="E66" s="7"/>
      <c r="F66" s="8"/>
      <c r="G66" s="58"/>
    </row>
    <row r="67" spans="1:7" x14ac:dyDescent="0.25">
      <c r="A67" s="57" t="s">
        <v>170</v>
      </c>
      <c r="B67" s="17"/>
      <c r="C67" s="17"/>
      <c r="D67" s="6"/>
      <c r="E67" s="7">
        <v>37.96</v>
      </c>
      <c r="F67" s="8">
        <v>1.47E-2</v>
      </c>
      <c r="G67" s="58">
        <v>7.0182999999999995E-2</v>
      </c>
    </row>
    <row r="68" spans="1:7" x14ac:dyDescent="0.25">
      <c r="A68" s="59" t="s">
        <v>129</v>
      </c>
      <c r="B68" s="18"/>
      <c r="C68" s="18"/>
      <c r="D68" s="9"/>
      <c r="E68" s="20">
        <v>37.96</v>
      </c>
      <c r="F68" s="21">
        <v>1.47E-2</v>
      </c>
      <c r="G68" s="60"/>
    </row>
    <row r="69" spans="1:7" x14ac:dyDescent="0.25">
      <c r="A69" s="57"/>
      <c r="B69" s="17"/>
      <c r="C69" s="17"/>
      <c r="D69" s="6"/>
      <c r="E69" s="7"/>
      <c r="F69" s="8"/>
      <c r="G69" s="58"/>
    </row>
    <row r="70" spans="1:7" x14ac:dyDescent="0.25">
      <c r="A70" s="61" t="s">
        <v>165</v>
      </c>
      <c r="B70" s="40"/>
      <c r="C70" s="40"/>
      <c r="D70" s="41"/>
      <c r="E70" s="20">
        <v>37.96</v>
      </c>
      <c r="F70" s="21">
        <v>1.47E-2</v>
      </c>
      <c r="G70" s="60"/>
    </row>
    <row r="71" spans="1:7" x14ac:dyDescent="0.25">
      <c r="A71" s="57" t="s">
        <v>171</v>
      </c>
      <c r="B71" s="17"/>
      <c r="C71" s="17"/>
      <c r="D71" s="6"/>
      <c r="E71" s="7">
        <v>2.91988E-2</v>
      </c>
      <c r="F71" s="45" t="s">
        <v>172</v>
      </c>
      <c r="G71" s="58"/>
    </row>
    <row r="72" spans="1:7" x14ac:dyDescent="0.25">
      <c r="A72" s="57" t="s">
        <v>173</v>
      </c>
      <c r="B72" s="17"/>
      <c r="C72" s="17"/>
      <c r="D72" s="6"/>
      <c r="E72" s="11">
        <v>-29.749198799999998</v>
      </c>
      <c r="F72" s="12">
        <v>-1.1410999999999999E-2</v>
      </c>
      <c r="G72" s="58">
        <v>7.0182999999999995E-2</v>
      </c>
    </row>
    <row r="73" spans="1:7" x14ac:dyDescent="0.25">
      <c r="A73" s="62" t="s">
        <v>174</v>
      </c>
      <c r="B73" s="19"/>
      <c r="C73" s="19"/>
      <c r="D73" s="13"/>
      <c r="E73" s="14">
        <v>2586.71</v>
      </c>
      <c r="F73" s="15">
        <v>1</v>
      </c>
      <c r="G73" s="63"/>
    </row>
    <row r="74" spans="1:7" x14ac:dyDescent="0.25">
      <c r="A74" s="48"/>
      <c r="G74" s="49"/>
    </row>
    <row r="75" spans="1:7" x14ac:dyDescent="0.25">
      <c r="A75" s="46" t="s">
        <v>177</v>
      </c>
      <c r="G75" s="49"/>
    </row>
    <row r="76" spans="1:7" x14ac:dyDescent="0.25">
      <c r="A76" s="48"/>
      <c r="G76" s="49"/>
    </row>
    <row r="77" spans="1:7" x14ac:dyDescent="0.25">
      <c r="A77" s="46" t="s">
        <v>187</v>
      </c>
      <c r="G77" s="49"/>
    </row>
    <row r="78" spans="1:7" x14ac:dyDescent="0.25">
      <c r="A78" s="65" t="s">
        <v>188</v>
      </c>
      <c r="B78" s="66" t="s">
        <v>123</v>
      </c>
      <c r="G78" s="49"/>
    </row>
    <row r="79" spans="1:7" x14ac:dyDescent="0.25">
      <c r="A79" s="48" t="s">
        <v>189</v>
      </c>
      <c r="G79" s="49"/>
    </row>
    <row r="80" spans="1:7" x14ac:dyDescent="0.25">
      <c r="A80" s="48" t="s">
        <v>190</v>
      </c>
      <c r="B80" s="66" t="s">
        <v>191</v>
      </c>
      <c r="C80" s="66" t="s">
        <v>191</v>
      </c>
      <c r="G80" s="49"/>
    </row>
    <row r="81" spans="1:7" x14ac:dyDescent="0.25">
      <c r="A81" s="48"/>
      <c r="B81" s="28">
        <v>45198</v>
      </c>
      <c r="C81" s="28">
        <v>45382</v>
      </c>
      <c r="G81" s="49"/>
    </row>
    <row r="82" spans="1:7" x14ac:dyDescent="0.25">
      <c r="A82" s="48" t="s">
        <v>707</v>
      </c>
      <c r="B82" s="38">
        <v>10.362399999999999</v>
      </c>
      <c r="C82">
        <v>13.970700000000001</v>
      </c>
      <c r="E82" s="2"/>
      <c r="G82" s="68"/>
    </row>
    <row r="83" spans="1:7" x14ac:dyDescent="0.25">
      <c r="A83" s="48" t="s">
        <v>196</v>
      </c>
      <c r="B83" s="38">
        <v>10.362500000000001</v>
      </c>
      <c r="C83">
        <v>13.9704</v>
      </c>
      <c r="E83" s="2"/>
      <c r="G83" s="68"/>
    </row>
    <row r="84" spans="1:7" x14ac:dyDescent="0.25">
      <c r="A84" s="48" t="s">
        <v>708</v>
      </c>
      <c r="B84" s="38">
        <v>10.3009</v>
      </c>
      <c r="C84">
        <v>13.8279</v>
      </c>
      <c r="E84" s="2"/>
      <c r="G84" s="68"/>
    </row>
    <row r="85" spans="1:7" x14ac:dyDescent="0.25">
      <c r="A85" s="48" t="s">
        <v>670</v>
      </c>
      <c r="B85" s="38">
        <v>10.301</v>
      </c>
      <c r="C85">
        <v>13.8279</v>
      </c>
      <c r="E85" s="2"/>
      <c r="G85" s="68"/>
    </row>
    <row r="86" spans="1:7" x14ac:dyDescent="0.25">
      <c r="A86" s="48"/>
      <c r="B86" s="38"/>
      <c r="E86" s="2"/>
      <c r="G86" s="68"/>
    </row>
    <row r="87" spans="1:7" x14ac:dyDescent="0.25">
      <c r="A87" s="47" t="s">
        <v>205</v>
      </c>
      <c r="B87" s="38"/>
      <c r="E87" s="2"/>
      <c r="G87" s="68"/>
    </row>
    <row r="88" spans="1:7" x14ac:dyDescent="0.25">
      <c r="A88" s="48"/>
      <c r="E88" s="2"/>
      <c r="G88" s="68"/>
    </row>
    <row r="89" spans="1:7" x14ac:dyDescent="0.25">
      <c r="A89" s="48" t="s">
        <v>207</v>
      </c>
      <c r="B89" s="66" t="s">
        <v>123</v>
      </c>
      <c r="G89" s="49"/>
    </row>
    <row r="90" spans="1:7" x14ac:dyDescent="0.25">
      <c r="A90" s="48" t="s">
        <v>208</v>
      </c>
      <c r="B90" s="66" t="s">
        <v>123</v>
      </c>
      <c r="G90" s="49"/>
    </row>
    <row r="91" spans="1:7" x14ac:dyDescent="0.25">
      <c r="A91" s="65" t="s">
        <v>209</v>
      </c>
      <c r="B91" s="66" t="s">
        <v>123</v>
      </c>
      <c r="G91" s="49"/>
    </row>
    <row r="92" spans="1:7" x14ac:dyDescent="0.25">
      <c r="A92" s="65" t="s">
        <v>210</v>
      </c>
      <c r="B92" s="66" t="s">
        <v>123</v>
      </c>
      <c r="G92" s="49"/>
    </row>
    <row r="93" spans="1:7" x14ac:dyDescent="0.25">
      <c r="A93" s="48" t="s">
        <v>1756</v>
      </c>
      <c r="B93" s="69">
        <v>1.2299450000000001</v>
      </c>
      <c r="G93" s="49"/>
    </row>
    <row r="94" spans="1:7" ht="29.1" customHeight="1" x14ac:dyDescent="0.25">
      <c r="A94" s="65" t="s">
        <v>212</v>
      </c>
      <c r="B94" s="66" t="s">
        <v>123</v>
      </c>
      <c r="G94" s="49"/>
    </row>
    <row r="95" spans="1:7" ht="30" customHeight="1" x14ac:dyDescent="0.25">
      <c r="A95" s="65" t="s">
        <v>213</v>
      </c>
      <c r="B95" s="66" t="s">
        <v>123</v>
      </c>
      <c r="G95" s="49"/>
    </row>
    <row r="96" spans="1:7" ht="30" customHeight="1" x14ac:dyDescent="0.25">
      <c r="A96" s="65" t="s">
        <v>214</v>
      </c>
      <c r="B96" s="66" t="s">
        <v>123</v>
      </c>
      <c r="G96" s="49"/>
    </row>
    <row r="97" spans="1:7" x14ac:dyDescent="0.25">
      <c r="A97" s="48" t="s">
        <v>215</v>
      </c>
      <c r="B97" s="66" t="s">
        <v>123</v>
      </c>
      <c r="G97" s="49"/>
    </row>
    <row r="98" spans="1:7" x14ac:dyDescent="0.25">
      <c r="A98" s="48" t="s">
        <v>216</v>
      </c>
      <c r="B98" s="66" t="s">
        <v>123</v>
      </c>
      <c r="G98" s="49"/>
    </row>
    <row r="99" spans="1:7" ht="15.75" customHeight="1" thickBot="1" x14ac:dyDescent="0.3">
      <c r="A99" s="70"/>
      <c r="B99" s="71"/>
      <c r="C99" s="71"/>
      <c r="D99" s="71"/>
      <c r="E99" s="71"/>
      <c r="F99" s="71"/>
      <c r="G99" s="72"/>
    </row>
    <row r="101" spans="1:7" ht="69.95" customHeight="1" x14ac:dyDescent="0.25">
      <c r="A101" s="137" t="s">
        <v>217</v>
      </c>
      <c r="B101" s="137" t="s">
        <v>218</v>
      </c>
      <c r="C101" s="137" t="s">
        <v>5</v>
      </c>
      <c r="D101" s="137" t="s">
        <v>6</v>
      </c>
    </row>
    <row r="102" spans="1:7" ht="69.95" customHeight="1" x14ac:dyDescent="0.25">
      <c r="A102" s="137" t="s">
        <v>2287</v>
      </c>
      <c r="B102" s="137"/>
      <c r="C102" s="137" t="s">
        <v>2288</v>
      </c>
      <c r="D102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140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74.2851562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314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34.5" customHeight="1" x14ac:dyDescent="0.25">
      <c r="A4" s="144" t="s">
        <v>315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9" t="s">
        <v>122</v>
      </c>
      <c r="B9" s="17"/>
      <c r="C9" s="17"/>
      <c r="D9" s="6"/>
      <c r="E9" s="44" t="s">
        <v>123</v>
      </c>
      <c r="F9" s="45" t="s">
        <v>123</v>
      </c>
      <c r="G9" s="58"/>
    </row>
    <row r="10" spans="1:8" x14ac:dyDescent="0.25">
      <c r="A10" s="57"/>
      <c r="B10" s="17"/>
      <c r="C10" s="17"/>
      <c r="D10" s="6"/>
      <c r="E10" s="7"/>
      <c r="F10" s="8"/>
      <c r="G10" s="58"/>
    </row>
    <row r="11" spans="1:8" x14ac:dyDescent="0.25">
      <c r="A11" s="59" t="s">
        <v>221</v>
      </c>
      <c r="B11" s="17"/>
      <c r="C11" s="17"/>
      <c r="D11" s="6"/>
      <c r="E11" s="7"/>
      <c r="F11" s="8"/>
      <c r="G11" s="58"/>
    </row>
    <row r="12" spans="1:8" x14ac:dyDescent="0.25">
      <c r="A12" s="59" t="s">
        <v>222</v>
      </c>
      <c r="B12" s="17"/>
      <c r="C12" s="17"/>
      <c r="D12" s="6"/>
      <c r="E12" s="7"/>
      <c r="F12" s="8"/>
      <c r="G12" s="58"/>
    </row>
    <row r="13" spans="1:8" x14ac:dyDescent="0.25">
      <c r="A13" s="57" t="s">
        <v>316</v>
      </c>
      <c r="B13" s="17" t="s">
        <v>317</v>
      </c>
      <c r="C13" s="17" t="s">
        <v>228</v>
      </c>
      <c r="D13" s="6">
        <v>127500000</v>
      </c>
      <c r="E13" s="7">
        <v>129726.15</v>
      </c>
      <c r="F13" s="8">
        <v>6.9599999999999995E-2</v>
      </c>
      <c r="G13" s="58">
        <v>7.5175000000000006E-2</v>
      </c>
    </row>
    <row r="14" spans="1:8" x14ac:dyDescent="0.25">
      <c r="A14" s="57" t="s">
        <v>318</v>
      </c>
      <c r="B14" s="17" t="s">
        <v>319</v>
      </c>
      <c r="C14" s="17" t="s">
        <v>228</v>
      </c>
      <c r="D14" s="6">
        <v>115000000</v>
      </c>
      <c r="E14" s="7">
        <v>116824.94</v>
      </c>
      <c r="F14" s="8">
        <v>6.2700000000000006E-2</v>
      </c>
      <c r="G14" s="58">
        <v>7.5200000000000003E-2</v>
      </c>
    </row>
    <row r="15" spans="1:8" x14ac:dyDescent="0.25">
      <c r="A15" s="57" t="s">
        <v>320</v>
      </c>
      <c r="B15" s="17" t="s">
        <v>321</v>
      </c>
      <c r="C15" s="17" t="s">
        <v>228</v>
      </c>
      <c r="D15" s="6">
        <v>97500000</v>
      </c>
      <c r="E15" s="7">
        <v>95679.19</v>
      </c>
      <c r="F15" s="8">
        <v>5.1299999999999998E-2</v>
      </c>
      <c r="G15" s="58">
        <v>7.4249999999999997E-2</v>
      </c>
    </row>
    <row r="16" spans="1:8" x14ac:dyDescent="0.25">
      <c r="A16" s="57" t="s">
        <v>322</v>
      </c>
      <c r="B16" s="17" t="s">
        <v>323</v>
      </c>
      <c r="C16" s="17" t="s">
        <v>228</v>
      </c>
      <c r="D16" s="6">
        <v>90000000</v>
      </c>
      <c r="E16" s="7">
        <v>89520.48</v>
      </c>
      <c r="F16" s="8">
        <v>4.8000000000000001E-2</v>
      </c>
      <c r="G16" s="58">
        <v>7.5200000000000003E-2</v>
      </c>
    </row>
    <row r="17" spans="1:7" x14ac:dyDescent="0.25">
      <c r="A17" s="57" t="s">
        <v>324</v>
      </c>
      <c r="B17" s="17" t="s">
        <v>325</v>
      </c>
      <c r="C17" s="17" t="s">
        <v>239</v>
      </c>
      <c r="D17" s="6">
        <v>83000000</v>
      </c>
      <c r="E17" s="7">
        <v>82758.55</v>
      </c>
      <c r="F17" s="8">
        <v>4.4400000000000002E-2</v>
      </c>
      <c r="G17" s="58">
        <v>7.3946999999999999E-2</v>
      </c>
    </row>
    <row r="18" spans="1:7" x14ac:dyDescent="0.25">
      <c r="A18" s="57" t="s">
        <v>326</v>
      </c>
      <c r="B18" s="17" t="s">
        <v>327</v>
      </c>
      <c r="C18" s="17" t="s">
        <v>228</v>
      </c>
      <c r="D18" s="6">
        <v>81000000</v>
      </c>
      <c r="E18" s="7">
        <v>81267.460000000006</v>
      </c>
      <c r="F18" s="8">
        <v>4.36E-2</v>
      </c>
      <c r="G18" s="58">
        <v>7.4749999999999997E-2</v>
      </c>
    </row>
    <row r="19" spans="1:7" x14ac:dyDescent="0.25">
      <c r="A19" s="57" t="s">
        <v>328</v>
      </c>
      <c r="B19" s="17" t="s">
        <v>329</v>
      </c>
      <c r="C19" s="17" t="s">
        <v>228</v>
      </c>
      <c r="D19" s="6">
        <v>73000000</v>
      </c>
      <c r="E19" s="7">
        <v>73517.72</v>
      </c>
      <c r="F19" s="8">
        <v>3.9399999999999998E-2</v>
      </c>
      <c r="G19" s="58">
        <v>7.3774000000000006E-2</v>
      </c>
    </row>
    <row r="20" spans="1:7" x14ac:dyDescent="0.25">
      <c r="A20" s="57" t="s">
        <v>330</v>
      </c>
      <c r="B20" s="17" t="s">
        <v>331</v>
      </c>
      <c r="C20" s="17" t="s">
        <v>228</v>
      </c>
      <c r="D20" s="6">
        <v>63500000</v>
      </c>
      <c r="E20" s="7">
        <v>64112.2</v>
      </c>
      <c r="F20" s="8">
        <v>3.44E-2</v>
      </c>
      <c r="G20" s="58">
        <v>7.4624999999999997E-2</v>
      </c>
    </row>
    <row r="21" spans="1:7" x14ac:dyDescent="0.25">
      <c r="A21" s="57" t="s">
        <v>332</v>
      </c>
      <c r="B21" s="17" t="s">
        <v>333</v>
      </c>
      <c r="C21" s="17" t="s">
        <v>228</v>
      </c>
      <c r="D21" s="6">
        <v>61500000</v>
      </c>
      <c r="E21" s="7">
        <v>60885.18</v>
      </c>
      <c r="F21" s="8">
        <v>3.27E-2</v>
      </c>
      <c r="G21" s="58">
        <v>7.6100000000000001E-2</v>
      </c>
    </row>
    <row r="22" spans="1:7" x14ac:dyDescent="0.25">
      <c r="A22" s="57" t="s">
        <v>334</v>
      </c>
      <c r="B22" s="17" t="s">
        <v>335</v>
      </c>
      <c r="C22" s="17" t="s">
        <v>228</v>
      </c>
      <c r="D22" s="6">
        <v>53700000</v>
      </c>
      <c r="E22" s="7">
        <v>53644.85</v>
      </c>
      <c r="F22" s="8">
        <v>2.8799999999999999E-2</v>
      </c>
      <c r="G22" s="58">
        <v>7.5175000000000006E-2</v>
      </c>
    </row>
    <row r="23" spans="1:7" x14ac:dyDescent="0.25">
      <c r="A23" s="57" t="s">
        <v>336</v>
      </c>
      <c r="B23" s="17" t="s">
        <v>337</v>
      </c>
      <c r="C23" s="17" t="s">
        <v>338</v>
      </c>
      <c r="D23" s="6">
        <v>52500000</v>
      </c>
      <c r="E23" s="7">
        <v>52355.47</v>
      </c>
      <c r="F23" s="8">
        <v>2.81E-2</v>
      </c>
      <c r="G23" s="58">
        <v>7.4575000000000002E-2</v>
      </c>
    </row>
    <row r="24" spans="1:7" x14ac:dyDescent="0.25">
      <c r="A24" s="57" t="s">
        <v>339</v>
      </c>
      <c r="B24" s="17" t="s">
        <v>340</v>
      </c>
      <c r="C24" s="17" t="s">
        <v>228</v>
      </c>
      <c r="D24" s="6">
        <v>50500000</v>
      </c>
      <c r="E24" s="7">
        <v>50207.91</v>
      </c>
      <c r="F24" s="8">
        <v>2.69E-2</v>
      </c>
      <c r="G24" s="58">
        <v>7.4432999999999999E-2</v>
      </c>
    </row>
    <row r="25" spans="1:7" x14ac:dyDescent="0.25">
      <c r="A25" s="57" t="s">
        <v>341</v>
      </c>
      <c r="B25" s="17" t="s">
        <v>342</v>
      </c>
      <c r="C25" s="17" t="s">
        <v>228</v>
      </c>
      <c r="D25" s="6">
        <v>45000000</v>
      </c>
      <c r="E25" s="7">
        <v>45111.92</v>
      </c>
      <c r="F25" s="8">
        <v>2.4199999999999999E-2</v>
      </c>
      <c r="G25" s="58">
        <v>7.6222999999999999E-2</v>
      </c>
    </row>
    <row r="26" spans="1:7" x14ac:dyDescent="0.25">
      <c r="A26" s="57" t="s">
        <v>343</v>
      </c>
      <c r="B26" s="17" t="s">
        <v>344</v>
      </c>
      <c r="C26" s="17" t="s">
        <v>228</v>
      </c>
      <c r="D26" s="6">
        <v>41700000</v>
      </c>
      <c r="E26" s="7">
        <v>41723.94</v>
      </c>
      <c r="F26" s="8">
        <v>2.24E-2</v>
      </c>
      <c r="G26" s="58">
        <v>7.4624999999999997E-2</v>
      </c>
    </row>
    <row r="27" spans="1:7" x14ac:dyDescent="0.25">
      <c r="A27" s="57" t="s">
        <v>345</v>
      </c>
      <c r="B27" s="17" t="s">
        <v>346</v>
      </c>
      <c r="C27" s="17" t="s">
        <v>228</v>
      </c>
      <c r="D27" s="6">
        <v>38500000</v>
      </c>
      <c r="E27" s="7">
        <v>38730.92</v>
      </c>
      <c r="F27" s="8">
        <v>2.0799999999999999E-2</v>
      </c>
      <c r="G27" s="58">
        <v>7.6100000000000001E-2</v>
      </c>
    </row>
    <row r="28" spans="1:7" x14ac:dyDescent="0.25">
      <c r="A28" s="57" t="s">
        <v>347</v>
      </c>
      <c r="B28" s="17" t="s">
        <v>348</v>
      </c>
      <c r="C28" s="17" t="s">
        <v>228</v>
      </c>
      <c r="D28" s="6">
        <v>37500000</v>
      </c>
      <c r="E28" s="7">
        <v>37495.01</v>
      </c>
      <c r="F28" s="8">
        <v>2.01E-2</v>
      </c>
      <c r="G28" s="58">
        <v>7.3799000000000003E-2</v>
      </c>
    </row>
    <row r="29" spans="1:7" x14ac:dyDescent="0.25">
      <c r="A29" s="57" t="s">
        <v>349</v>
      </c>
      <c r="B29" s="17" t="s">
        <v>350</v>
      </c>
      <c r="C29" s="17" t="s">
        <v>228</v>
      </c>
      <c r="D29" s="6">
        <v>38000000</v>
      </c>
      <c r="E29" s="7">
        <v>37294.04</v>
      </c>
      <c r="F29" s="8">
        <v>0.02</v>
      </c>
      <c r="G29" s="58">
        <v>7.4749999999999997E-2</v>
      </c>
    </row>
    <row r="30" spans="1:7" x14ac:dyDescent="0.25">
      <c r="A30" s="57" t="s">
        <v>351</v>
      </c>
      <c r="B30" s="17" t="s">
        <v>352</v>
      </c>
      <c r="C30" s="17" t="s">
        <v>228</v>
      </c>
      <c r="D30" s="6">
        <v>33500000</v>
      </c>
      <c r="E30" s="7">
        <v>33553.269999999997</v>
      </c>
      <c r="F30" s="8">
        <v>1.7999999999999999E-2</v>
      </c>
      <c r="G30" s="58">
        <v>7.4499999999999997E-2</v>
      </c>
    </row>
    <row r="31" spans="1:7" x14ac:dyDescent="0.25">
      <c r="A31" s="57" t="s">
        <v>353</v>
      </c>
      <c r="B31" s="17" t="s">
        <v>354</v>
      </c>
      <c r="C31" s="17" t="s">
        <v>225</v>
      </c>
      <c r="D31" s="6">
        <v>32000000</v>
      </c>
      <c r="E31" s="7">
        <v>33033.89</v>
      </c>
      <c r="F31" s="8">
        <v>1.77E-2</v>
      </c>
      <c r="G31" s="58">
        <v>7.4676000000000006E-2</v>
      </c>
    </row>
    <row r="32" spans="1:7" x14ac:dyDescent="0.25">
      <c r="A32" s="57" t="s">
        <v>355</v>
      </c>
      <c r="B32" s="17" t="s">
        <v>356</v>
      </c>
      <c r="C32" s="17" t="s">
        <v>228</v>
      </c>
      <c r="D32" s="6">
        <v>31000000</v>
      </c>
      <c r="E32" s="7">
        <v>31120.09</v>
      </c>
      <c r="F32" s="8">
        <v>1.67E-2</v>
      </c>
      <c r="G32" s="58">
        <v>7.4499999999999997E-2</v>
      </c>
    </row>
    <row r="33" spans="1:7" x14ac:dyDescent="0.25">
      <c r="A33" s="57" t="s">
        <v>357</v>
      </c>
      <c r="B33" s="17" t="s">
        <v>358</v>
      </c>
      <c r="C33" s="17" t="s">
        <v>228</v>
      </c>
      <c r="D33" s="6">
        <v>25000000</v>
      </c>
      <c r="E33" s="7">
        <v>25345.93</v>
      </c>
      <c r="F33" s="8">
        <v>1.3599999999999999E-2</v>
      </c>
      <c r="G33" s="58">
        <v>7.5200000000000003E-2</v>
      </c>
    </row>
    <row r="34" spans="1:7" x14ac:dyDescent="0.25">
      <c r="A34" s="57" t="s">
        <v>359</v>
      </c>
      <c r="B34" s="17" t="s">
        <v>360</v>
      </c>
      <c r="C34" s="17" t="s">
        <v>228</v>
      </c>
      <c r="D34" s="6">
        <v>24000000</v>
      </c>
      <c r="E34" s="7">
        <v>24060.12</v>
      </c>
      <c r="F34" s="8">
        <v>1.29E-2</v>
      </c>
      <c r="G34" s="58">
        <v>7.4499999999999997E-2</v>
      </c>
    </row>
    <row r="35" spans="1:7" x14ac:dyDescent="0.25">
      <c r="A35" s="57" t="s">
        <v>361</v>
      </c>
      <c r="B35" s="17" t="s">
        <v>362</v>
      </c>
      <c r="C35" s="17" t="s">
        <v>239</v>
      </c>
      <c r="D35" s="6">
        <v>20000000</v>
      </c>
      <c r="E35" s="7">
        <v>20051.599999999999</v>
      </c>
      <c r="F35" s="8">
        <v>1.0800000000000001E-2</v>
      </c>
      <c r="G35" s="58">
        <v>7.5084999999999999E-2</v>
      </c>
    </row>
    <row r="36" spans="1:7" x14ac:dyDescent="0.25">
      <c r="A36" s="57" t="s">
        <v>363</v>
      </c>
      <c r="B36" s="17" t="s">
        <v>364</v>
      </c>
      <c r="C36" s="17" t="s">
        <v>228</v>
      </c>
      <c r="D36" s="6">
        <v>18150000</v>
      </c>
      <c r="E36" s="7">
        <v>19111.330000000002</v>
      </c>
      <c r="F36" s="8">
        <v>1.03E-2</v>
      </c>
      <c r="G36" s="58">
        <v>7.5450000000000003E-2</v>
      </c>
    </row>
    <row r="37" spans="1:7" x14ac:dyDescent="0.25">
      <c r="A37" s="57" t="s">
        <v>365</v>
      </c>
      <c r="B37" s="17" t="s">
        <v>366</v>
      </c>
      <c r="C37" s="17" t="s">
        <v>228</v>
      </c>
      <c r="D37" s="6">
        <v>17500000</v>
      </c>
      <c r="E37" s="7">
        <v>18144.02</v>
      </c>
      <c r="F37" s="8">
        <v>9.7000000000000003E-3</v>
      </c>
      <c r="G37" s="58">
        <v>7.4624999999999997E-2</v>
      </c>
    </row>
    <row r="38" spans="1:7" x14ac:dyDescent="0.25">
      <c r="A38" s="57" t="s">
        <v>367</v>
      </c>
      <c r="B38" s="17" t="s">
        <v>368</v>
      </c>
      <c r="C38" s="17" t="s">
        <v>228</v>
      </c>
      <c r="D38" s="6">
        <v>17500000</v>
      </c>
      <c r="E38" s="7">
        <v>17628.77</v>
      </c>
      <c r="F38" s="8">
        <v>9.4999999999999998E-3</v>
      </c>
      <c r="G38" s="58">
        <v>7.5098999999999999E-2</v>
      </c>
    </row>
    <row r="39" spans="1:7" x14ac:dyDescent="0.25">
      <c r="A39" s="57" t="s">
        <v>369</v>
      </c>
      <c r="B39" s="17" t="s">
        <v>370</v>
      </c>
      <c r="C39" s="17" t="s">
        <v>371</v>
      </c>
      <c r="D39" s="6">
        <v>17500000</v>
      </c>
      <c r="E39" s="7">
        <v>17478.23</v>
      </c>
      <c r="F39" s="8">
        <v>9.4000000000000004E-3</v>
      </c>
      <c r="G39" s="58">
        <v>7.6545000000000002E-2</v>
      </c>
    </row>
    <row r="40" spans="1:7" x14ac:dyDescent="0.25">
      <c r="A40" s="57" t="s">
        <v>372</v>
      </c>
      <c r="B40" s="17" t="s">
        <v>373</v>
      </c>
      <c r="C40" s="17" t="s">
        <v>228</v>
      </c>
      <c r="D40" s="6">
        <v>16500000</v>
      </c>
      <c r="E40" s="7">
        <v>17013.71</v>
      </c>
      <c r="F40" s="8">
        <v>9.1000000000000004E-3</v>
      </c>
      <c r="G40" s="58">
        <v>7.5450000000000003E-2</v>
      </c>
    </row>
    <row r="41" spans="1:7" x14ac:dyDescent="0.25">
      <c r="A41" s="57" t="s">
        <v>374</v>
      </c>
      <c r="B41" s="17" t="s">
        <v>375</v>
      </c>
      <c r="C41" s="17" t="s">
        <v>228</v>
      </c>
      <c r="D41" s="6">
        <v>15000000</v>
      </c>
      <c r="E41" s="7">
        <v>15040.85</v>
      </c>
      <c r="F41" s="8">
        <v>8.0999999999999996E-3</v>
      </c>
      <c r="G41" s="58">
        <v>7.5320999999999999E-2</v>
      </c>
    </row>
    <row r="42" spans="1:7" x14ac:dyDescent="0.25">
      <c r="A42" s="57" t="s">
        <v>376</v>
      </c>
      <c r="B42" s="17" t="s">
        <v>377</v>
      </c>
      <c r="C42" s="17" t="s">
        <v>228</v>
      </c>
      <c r="D42" s="6">
        <v>14000000</v>
      </c>
      <c r="E42" s="7">
        <v>14579.39</v>
      </c>
      <c r="F42" s="8">
        <v>7.7999999999999996E-3</v>
      </c>
      <c r="G42" s="58">
        <v>7.5185000000000002E-2</v>
      </c>
    </row>
    <row r="43" spans="1:7" x14ac:dyDescent="0.25">
      <c r="A43" s="57" t="s">
        <v>378</v>
      </c>
      <c r="B43" s="17" t="s">
        <v>379</v>
      </c>
      <c r="C43" s="17" t="s">
        <v>228</v>
      </c>
      <c r="D43" s="6">
        <v>12500000</v>
      </c>
      <c r="E43" s="7">
        <v>12719.35</v>
      </c>
      <c r="F43" s="8">
        <v>6.7999999999999996E-3</v>
      </c>
      <c r="G43" s="58">
        <v>7.5308E-2</v>
      </c>
    </row>
    <row r="44" spans="1:7" x14ac:dyDescent="0.25">
      <c r="A44" s="57" t="s">
        <v>380</v>
      </c>
      <c r="B44" s="17" t="s">
        <v>381</v>
      </c>
      <c r="C44" s="17" t="s">
        <v>239</v>
      </c>
      <c r="D44" s="6">
        <v>11500000</v>
      </c>
      <c r="E44" s="7">
        <v>11767.32</v>
      </c>
      <c r="F44" s="8">
        <v>6.3E-3</v>
      </c>
      <c r="G44" s="58">
        <v>7.5203000000000006E-2</v>
      </c>
    </row>
    <row r="45" spans="1:7" x14ac:dyDescent="0.25">
      <c r="A45" s="57" t="s">
        <v>382</v>
      </c>
      <c r="B45" s="17" t="s">
        <v>383</v>
      </c>
      <c r="C45" s="17" t="s">
        <v>228</v>
      </c>
      <c r="D45" s="6">
        <v>10500000</v>
      </c>
      <c r="E45" s="7">
        <v>10500.01</v>
      </c>
      <c r="F45" s="8">
        <v>5.5999999999999999E-3</v>
      </c>
      <c r="G45" s="58">
        <v>7.4749999999999997E-2</v>
      </c>
    </row>
    <row r="46" spans="1:7" x14ac:dyDescent="0.25">
      <c r="A46" s="57" t="s">
        <v>384</v>
      </c>
      <c r="B46" s="17" t="s">
        <v>385</v>
      </c>
      <c r="C46" s="17" t="s">
        <v>228</v>
      </c>
      <c r="D46" s="6">
        <v>10300000</v>
      </c>
      <c r="E46" s="7">
        <v>10494.33</v>
      </c>
      <c r="F46" s="8">
        <v>5.5999999999999999E-3</v>
      </c>
      <c r="G46" s="58">
        <v>7.5175000000000006E-2</v>
      </c>
    </row>
    <row r="47" spans="1:7" x14ac:dyDescent="0.25">
      <c r="A47" s="57" t="s">
        <v>386</v>
      </c>
      <c r="B47" s="17" t="s">
        <v>387</v>
      </c>
      <c r="C47" s="17" t="s">
        <v>228</v>
      </c>
      <c r="D47" s="6">
        <v>8450000</v>
      </c>
      <c r="E47" s="7">
        <v>8755.5400000000009</v>
      </c>
      <c r="F47" s="8">
        <v>4.7000000000000002E-3</v>
      </c>
      <c r="G47" s="58">
        <v>7.4760999999999994E-2</v>
      </c>
    </row>
    <row r="48" spans="1:7" x14ac:dyDescent="0.25">
      <c r="A48" s="57" t="s">
        <v>388</v>
      </c>
      <c r="B48" s="17" t="s">
        <v>389</v>
      </c>
      <c r="C48" s="17" t="s">
        <v>228</v>
      </c>
      <c r="D48" s="6">
        <v>7500000</v>
      </c>
      <c r="E48" s="7">
        <v>7744.59</v>
      </c>
      <c r="F48" s="8">
        <v>4.1999999999999997E-3</v>
      </c>
      <c r="G48" s="58">
        <v>7.4624999999999997E-2</v>
      </c>
    </row>
    <row r="49" spans="1:7" x14ac:dyDescent="0.25">
      <c r="A49" s="57" t="s">
        <v>390</v>
      </c>
      <c r="B49" s="17" t="s">
        <v>391</v>
      </c>
      <c r="C49" s="17" t="s">
        <v>228</v>
      </c>
      <c r="D49" s="6">
        <v>7500000</v>
      </c>
      <c r="E49" s="7">
        <v>7733.75</v>
      </c>
      <c r="F49" s="8">
        <v>4.1000000000000003E-3</v>
      </c>
      <c r="G49" s="58">
        <v>7.4537999999999993E-2</v>
      </c>
    </row>
    <row r="50" spans="1:7" x14ac:dyDescent="0.25">
      <c r="A50" s="57" t="s">
        <v>392</v>
      </c>
      <c r="B50" s="17" t="s">
        <v>393</v>
      </c>
      <c r="C50" s="17" t="s">
        <v>228</v>
      </c>
      <c r="D50" s="6">
        <v>7000000</v>
      </c>
      <c r="E50" s="7">
        <v>7230.99</v>
      </c>
      <c r="F50" s="8">
        <v>3.8999999999999998E-3</v>
      </c>
      <c r="G50" s="58">
        <v>7.4432999999999999E-2</v>
      </c>
    </row>
    <row r="51" spans="1:7" x14ac:dyDescent="0.25">
      <c r="A51" s="57" t="s">
        <v>394</v>
      </c>
      <c r="B51" s="17" t="s">
        <v>395</v>
      </c>
      <c r="C51" s="17" t="s">
        <v>228</v>
      </c>
      <c r="D51" s="6">
        <v>7000000</v>
      </c>
      <c r="E51" s="7">
        <v>6920.49</v>
      </c>
      <c r="F51" s="8">
        <v>3.7000000000000002E-3</v>
      </c>
      <c r="G51" s="58">
        <v>7.5098999999999999E-2</v>
      </c>
    </row>
    <row r="52" spans="1:7" x14ac:dyDescent="0.25">
      <c r="A52" s="57" t="s">
        <v>396</v>
      </c>
      <c r="B52" s="17" t="s">
        <v>397</v>
      </c>
      <c r="C52" s="17" t="s">
        <v>228</v>
      </c>
      <c r="D52" s="6">
        <v>6500000</v>
      </c>
      <c r="E52" s="7">
        <v>6852.42</v>
      </c>
      <c r="F52" s="8">
        <v>3.7000000000000002E-3</v>
      </c>
      <c r="G52" s="58">
        <v>7.5308E-2</v>
      </c>
    </row>
    <row r="53" spans="1:7" x14ac:dyDescent="0.25">
      <c r="A53" s="57" t="s">
        <v>398</v>
      </c>
      <c r="B53" s="17" t="s">
        <v>399</v>
      </c>
      <c r="C53" s="17" t="s">
        <v>338</v>
      </c>
      <c r="D53" s="6">
        <v>6500000</v>
      </c>
      <c r="E53" s="7">
        <v>6500.99</v>
      </c>
      <c r="F53" s="8">
        <v>3.5000000000000001E-3</v>
      </c>
      <c r="G53" s="58">
        <v>7.4813000000000004E-2</v>
      </c>
    </row>
    <row r="54" spans="1:7" x14ac:dyDescent="0.25">
      <c r="A54" s="57" t="s">
        <v>400</v>
      </c>
      <c r="B54" s="17" t="s">
        <v>401</v>
      </c>
      <c r="C54" s="17" t="s">
        <v>228</v>
      </c>
      <c r="D54" s="6">
        <v>5500000</v>
      </c>
      <c r="E54" s="7">
        <v>5782.51</v>
      </c>
      <c r="F54" s="8">
        <v>3.0999999999999999E-3</v>
      </c>
      <c r="G54" s="58">
        <v>7.5450000000000003E-2</v>
      </c>
    </row>
    <row r="55" spans="1:7" x14ac:dyDescent="0.25">
      <c r="A55" s="57" t="s">
        <v>402</v>
      </c>
      <c r="B55" s="17" t="s">
        <v>403</v>
      </c>
      <c r="C55" s="17" t="s">
        <v>228</v>
      </c>
      <c r="D55" s="6">
        <v>5500000</v>
      </c>
      <c r="E55" s="7">
        <v>5692.95</v>
      </c>
      <c r="F55" s="8">
        <v>3.0999999999999999E-3</v>
      </c>
      <c r="G55" s="58">
        <v>7.4624999999999997E-2</v>
      </c>
    </row>
    <row r="56" spans="1:7" x14ac:dyDescent="0.25">
      <c r="A56" s="57" t="s">
        <v>404</v>
      </c>
      <c r="B56" s="17" t="s">
        <v>405</v>
      </c>
      <c r="C56" s="17" t="s">
        <v>228</v>
      </c>
      <c r="D56" s="6">
        <v>5500000</v>
      </c>
      <c r="E56" s="7">
        <v>5482.4</v>
      </c>
      <c r="F56" s="8">
        <v>2.8999999999999998E-3</v>
      </c>
      <c r="G56" s="58">
        <v>7.4499999999999997E-2</v>
      </c>
    </row>
    <row r="57" spans="1:7" x14ac:dyDescent="0.25">
      <c r="A57" s="57" t="s">
        <v>406</v>
      </c>
      <c r="B57" s="17" t="s">
        <v>407</v>
      </c>
      <c r="C57" s="17" t="s">
        <v>228</v>
      </c>
      <c r="D57" s="6">
        <v>5000000</v>
      </c>
      <c r="E57" s="7">
        <v>5144.3999999999996</v>
      </c>
      <c r="F57" s="8">
        <v>2.8E-3</v>
      </c>
      <c r="G57" s="58">
        <v>7.6152999999999998E-2</v>
      </c>
    </row>
    <row r="58" spans="1:7" x14ac:dyDescent="0.25">
      <c r="A58" s="57" t="s">
        <v>408</v>
      </c>
      <c r="B58" s="17" t="s">
        <v>409</v>
      </c>
      <c r="C58" s="17" t="s">
        <v>228</v>
      </c>
      <c r="D58" s="6">
        <v>5000000</v>
      </c>
      <c r="E58" s="7">
        <v>5136.79</v>
      </c>
      <c r="F58" s="8">
        <v>2.8E-3</v>
      </c>
      <c r="G58" s="58">
        <v>7.6235999999999998E-2</v>
      </c>
    </row>
    <row r="59" spans="1:7" x14ac:dyDescent="0.25">
      <c r="A59" s="57" t="s">
        <v>410</v>
      </c>
      <c r="B59" s="17" t="s">
        <v>411</v>
      </c>
      <c r="C59" s="17" t="s">
        <v>225</v>
      </c>
      <c r="D59" s="6">
        <v>5100000</v>
      </c>
      <c r="E59" s="7">
        <v>5028.76</v>
      </c>
      <c r="F59" s="8">
        <v>2.7000000000000001E-3</v>
      </c>
      <c r="G59" s="58">
        <v>7.4260000000000007E-2</v>
      </c>
    </row>
    <row r="60" spans="1:7" x14ac:dyDescent="0.25">
      <c r="A60" s="57" t="s">
        <v>412</v>
      </c>
      <c r="B60" s="17" t="s">
        <v>413</v>
      </c>
      <c r="C60" s="17" t="s">
        <v>239</v>
      </c>
      <c r="D60" s="6">
        <v>5000000</v>
      </c>
      <c r="E60" s="7">
        <v>4935.74</v>
      </c>
      <c r="F60" s="8">
        <v>2.5999999999999999E-3</v>
      </c>
      <c r="G60" s="58">
        <v>7.5075000000000003E-2</v>
      </c>
    </row>
    <row r="61" spans="1:7" x14ac:dyDescent="0.25">
      <c r="A61" s="57" t="s">
        <v>414</v>
      </c>
      <c r="B61" s="17" t="s">
        <v>415</v>
      </c>
      <c r="C61" s="17" t="s">
        <v>228</v>
      </c>
      <c r="D61" s="6">
        <v>4000000</v>
      </c>
      <c r="E61" s="7">
        <v>4151.96</v>
      </c>
      <c r="F61" s="8">
        <v>2.2000000000000001E-3</v>
      </c>
      <c r="G61" s="58">
        <v>7.4749999999999997E-2</v>
      </c>
    </row>
    <row r="62" spans="1:7" x14ac:dyDescent="0.25">
      <c r="A62" s="57" t="s">
        <v>416</v>
      </c>
      <c r="B62" s="17" t="s">
        <v>417</v>
      </c>
      <c r="C62" s="17" t="s">
        <v>239</v>
      </c>
      <c r="D62" s="6">
        <v>3800000</v>
      </c>
      <c r="E62" s="7">
        <v>3790.21</v>
      </c>
      <c r="F62" s="8">
        <v>2E-3</v>
      </c>
      <c r="G62" s="58">
        <v>7.4260000000000007E-2</v>
      </c>
    </row>
    <row r="63" spans="1:7" x14ac:dyDescent="0.25">
      <c r="A63" s="57" t="s">
        <v>418</v>
      </c>
      <c r="B63" s="17" t="s">
        <v>419</v>
      </c>
      <c r="C63" s="17" t="s">
        <v>228</v>
      </c>
      <c r="D63" s="6">
        <v>3000000</v>
      </c>
      <c r="E63" s="7">
        <v>3107.41</v>
      </c>
      <c r="F63" s="8">
        <v>1.6999999999999999E-3</v>
      </c>
      <c r="G63" s="58">
        <v>7.3799000000000003E-2</v>
      </c>
    </row>
    <row r="64" spans="1:7" x14ac:dyDescent="0.25">
      <c r="A64" s="57" t="s">
        <v>420</v>
      </c>
      <c r="B64" s="17" t="s">
        <v>421</v>
      </c>
      <c r="C64" s="17" t="s">
        <v>228</v>
      </c>
      <c r="D64" s="6">
        <v>3000000</v>
      </c>
      <c r="E64" s="7">
        <v>3104.65</v>
      </c>
      <c r="F64" s="8">
        <v>1.6999999999999999E-3</v>
      </c>
      <c r="G64" s="58">
        <v>7.3799000000000003E-2</v>
      </c>
    </row>
    <row r="65" spans="1:7" x14ac:dyDescent="0.25">
      <c r="A65" s="57" t="s">
        <v>422</v>
      </c>
      <c r="B65" s="17" t="s">
        <v>423</v>
      </c>
      <c r="C65" s="17" t="s">
        <v>228</v>
      </c>
      <c r="D65" s="6">
        <v>2500000</v>
      </c>
      <c r="E65" s="7">
        <v>2695.54</v>
      </c>
      <c r="F65" s="8">
        <v>1.4E-3</v>
      </c>
      <c r="G65" s="58">
        <v>7.4749999999999997E-2</v>
      </c>
    </row>
    <row r="66" spans="1:7" x14ac:dyDescent="0.25">
      <c r="A66" s="57" t="s">
        <v>424</v>
      </c>
      <c r="B66" s="17" t="s">
        <v>425</v>
      </c>
      <c r="C66" s="17" t="s">
        <v>228</v>
      </c>
      <c r="D66" s="6">
        <v>2500000</v>
      </c>
      <c r="E66" s="7">
        <v>2608.33</v>
      </c>
      <c r="F66" s="8">
        <v>1.4E-3</v>
      </c>
      <c r="G66" s="58">
        <v>7.4538999999999994E-2</v>
      </c>
    </row>
    <row r="67" spans="1:7" x14ac:dyDescent="0.25">
      <c r="A67" s="57" t="s">
        <v>426</v>
      </c>
      <c r="B67" s="17" t="s">
        <v>427</v>
      </c>
      <c r="C67" s="17" t="s">
        <v>228</v>
      </c>
      <c r="D67" s="6">
        <v>2500000</v>
      </c>
      <c r="E67" s="7">
        <v>2603.98</v>
      </c>
      <c r="F67" s="8">
        <v>1.4E-3</v>
      </c>
      <c r="G67" s="58">
        <v>7.3926000000000006E-2</v>
      </c>
    </row>
    <row r="68" spans="1:7" x14ac:dyDescent="0.25">
      <c r="A68" s="57" t="s">
        <v>428</v>
      </c>
      <c r="B68" s="17" t="s">
        <v>429</v>
      </c>
      <c r="C68" s="17" t="s">
        <v>228</v>
      </c>
      <c r="D68" s="6">
        <v>2500000</v>
      </c>
      <c r="E68" s="7">
        <v>2602.87</v>
      </c>
      <c r="F68" s="8">
        <v>1.4E-3</v>
      </c>
      <c r="G68" s="58">
        <v>7.6208999999999999E-2</v>
      </c>
    </row>
    <row r="69" spans="1:7" x14ac:dyDescent="0.25">
      <c r="A69" s="57" t="s">
        <v>430</v>
      </c>
      <c r="B69" s="17" t="s">
        <v>431</v>
      </c>
      <c r="C69" s="17" t="s">
        <v>228</v>
      </c>
      <c r="D69" s="6">
        <v>2000000</v>
      </c>
      <c r="E69" s="7">
        <v>2041.81</v>
      </c>
      <c r="F69" s="8">
        <v>1.1000000000000001E-3</v>
      </c>
      <c r="G69" s="58">
        <v>7.4538999999999994E-2</v>
      </c>
    </row>
    <row r="70" spans="1:7" x14ac:dyDescent="0.25">
      <c r="A70" s="57" t="s">
        <v>432</v>
      </c>
      <c r="B70" s="17" t="s">
        <v>433</v>
      </c>
      <c r="C70" s="17" t="s">
        <v>228</v>
      </c>
      <c r="D70" s="6">
        <v>1500000</v>
      </c>
      <c r="E70" s="7">
        <v>1555.82</v>
      </c>
      <c r="F70" s="8">
        <v>8.0000000000000004E-4</v>
      </c>
      <c r="G70" s="58">
        <v>7.3799000000000003E-2</v>
      </c>
    </row>
    <row r="71" spans="1:7" x14ac:dyDescent="0.25">
      <c r="A71" s="57" t="s">
        <v>434</v>
      </c>
      <c r="B71" s="17" t="s">
        <v>435</v>
      </c>
      <c r="C71" s="17" t="s">
        <v>338</v>
      </c>
      <c r="D71" s="6">
        <v>1500000</v>
      </c>
      <c r="E71" s="7">
        <v>1485.83</v>
      </c>
      <c r="F71" s="8">
        <v>8.0000000000000004E-4</v>
      </c>
      <c r="G71" s="58">
        <v>7.6200000000000004E-2</v>
      </c>
    </row>
    <row r="72" spans="1:7" x14ac:dyDescent="0.25">
      <c r="A72" s="57" t="s">
        <v>436</v>
      </c>
      <c r="B72" s="17" t="s">
        <v>437</v>
      </c>
      <c r="C72" s="17" t="s">
        <v>228</v>
      </c>
      <c r="D72" s="6">
        <v>1000000</v>
      </c>
      <c r="E72" s="7">
        <v>1074.32</v>
      </c>
      <c r="F72" s="8">
        <v>5.9999999999999995E-4</v>
      </c>
      <c r="G72" s="58">
        <v>7.4487999999999999E-2</v>
      </c>
    </row>
    <row r="73" spans="1:7" x14ac:dyDescent="0.25">
      <c r="A73" s="57" t="s">
        <v>438</v>
      </c>
      <c r="B73" s="17" t="s">
        <v>439</v>
      </c>
      <c r="C73" s="17" t="s">
        <v>228</v>
      </c>
      <c r="D73" s="6">
        <v>1000000</v>
      </c>
      <c r="E73" s="7">
        <v>1064.96</v>
      </c>
      <c r="F73" s="8">
        <v>5.9999999999999995E-4</v>
      </c>
      <c r="G73" s="58">
        <v>7.3899999999999993E-2</v>
      </c>
    </row>
    <row r="74" spans="1:7" x14ac:dyDescent="0.25">
      <c r="A74" s="57" t="s">
        <v>440</v>
      </c>
      <c r="B74" s="17" t="s">
        <v>441</v>
      </c>
      <c r="C74" s="17" t="s">
        <v>239</v>
      </c>
      <c r="D74" s="6">
        <v>1000000</v>
      </c>
      <c r="E74" s="7">
        <v>995.95</v>
      </c>
      <c r="F74" s="8">
        <v>5.0000000000000001E-4</v>
      </c>
      <c r="G74" s="58">
        <v>7.4401999999999996E-2</v>
      </c>
    </row>
    <row r="75" spans="1:7" x14ac:dyDescent="0.25">
      <c r="A75" s="57" t="s">
        <v>442</v>
      </c>
      <c r="B75" s="17" t="s">
        <v>443</v>
      </c>
      <c r="C75" s="17" t="s">
        <v>228</v>
      </c>
      <c r="D75" s="6">
        <v>1000000</v>
      </c>
      <c r="E75" s="7">
        <v>993.75</v>
      </c>
      <c r="F75" s="8">
        <v>5.0000000000000001E-4</v>
      </c>
      <c r="G75" s="58">
        <v>7.4749999999999997E-2</v>
      </c>
    </row>
    <row r="76" spans="1:7" x14ac:dyDescent="0.25">
      <c r="A76" s="57" t="s">
        <v>444</v>
      </c>
      <c r="B76" s="17" t="s">
        <v>445</v>
      </c>
      <c r="C76" s="17" t="s">
        <v>228</v>
      </c>
      <c r="D76" s="6">
        <v>500000</v>
      </c>
      <c r="E76" s="7">
        <v>530.44000000000005</v>
      </c>
      <c r="F76" s="8">
        <v>2.9999999999999997E-4</v>
      </c>
      <c r="G76" s="58">
        <v>7.4486999999999998E-2</v>
      </c>
    </row>
    <row r="77" spans="1:7" x14ac:dyDescent="0.25">
      <c r="A77" s="57" t="s">
        <v>446</v>
      </c>
      <c r="B77" s="17" t="s">
        <v>447</v>
      </c>
      <c r="C77" s="17" t="s">
        <v>228</v>
      </c>
      <c r="D77" s="6">
        <v>500000</v>
      </c>
      <c r="E77" s="7">
        <v>521.54999999999995</v>
      </c>
      <c r="F77" s="8">
        <v>2.9999999999999997E-4</v>
      </c>
      <c r="G77" s="58">
        <v>7.4700000000000003E-2</v>
      </c>
    </row>
    <row r="78" spans="1:7" x14ac:dyDescent="0.25">
      <c r="A78" s="57" t="s">
        <v>448</v>
      </c>
      <c r="B78" s="17" t="s">
        <v>449</v>
      </c>
      <c r="C78" s="17" t="s">
        <v>228</v>
      </c>
      <c r="D78" s="6">
        <v>500000</v>
      </c>
      <c r="E78" s="7">
        <v>513.30999999999995</v>
      </c>
      <c r="F78" s="8">
        <v>2.9999999999999997E-4</v>
      </c>
      <c r="G78" s="58">
        <v>7.4749999999999997E-2</v>
      </c>
    </row>
    <row r="79" spans="1:7" x14ac:dyDescent="0.25">
      <c r="A79" s="57" t="s">
        <v>450</v>
      </c>
      <c r="B79" s="17" t="s">
        <v>451</v>
      </c>
      <c r="C79" s="17" t="s">
        <v>338</v>
      </c>
      <c r="D79" s="6">
        <v>500000</v>
      </c>
      <c r="E79" s="7">
        <v>506.85</v>
      </c>
      <c r="F79" s="8">
        <v>2.9999999999999997E-4</v>
      </c>
      <c r="G79" s="58">
        <v>7.4624999999999997E-2</v>
      </c>
    </row>
    <row r="80" spans="1:7" x14ac:dyDescent="0.25">
      <c r="A80" s="57" t="s">
        <v>452</v>
      </c>
      <c r="B80" s="17" t="s">
        <v>453</v>
      </c>
      <c r="C80" s="17" t="s">
        <v>228</v>
      </c>
      <c r="D80" s="6">
        <v>400000</v>
      </c>
      <c r="E80" s="7">
        <v>425.32</v>
      </c>
      <c r="F80" s="8">
        <v>2.0000000000000001E-4</v>
      </c>
      <c r="G80" s="58">
        <v>7.3899999999999993E-2</v>
      </c>
    </row>
    <row r="81" spans="1:7" x14ac:dyDescent="0.25">
      <c r="A81" s="59" t="s">
        <v>129</v>
      </c>
      <c r="B81" s="18"/>
      <c r="C81" s="18"/>
      <c r="D81" s="9"/>
      <c r="E81" s="20">
        <v>1607815.32</v>
      </c>
      <c r="F81" s="21">
        <v>0.86260000000000003</v>
      </c>
      <c r="G81" s="60"/>
    </row>
    <row r="82" spans="1:7" x14ac:dyDescent="0.25">
      <c r="A82" s="57"/>
      <c r="B82" s="17"/>
      <c r="C82" s="17"/>
      <c r="D82" s="6"/>
      <c r="E82" s="7"/>
      <c r="F82" s="8"/>
      <c r="G82" s="58"/>
    </row>
    <row r="83" spans="1:7" x14ac:dyDescent="0.25">
      <c r="A83" s="59" t="s">
        <v>454</v>
      </c>
      <c r="B83" s="17"/>
      <c r="C83" s="17"/>
      <c r="D83" s="6"/>
      <c r="E83" s="7"/>
      <c r="F83" s="8"/>
      <c r="G83" s="58"/>
    </row>
    <row r="84" spans="1:7" x14ac:dyDescent="0.25">
      <c r="A84" s="57" t="s">
        <v>455</v>
      </c>
      <c r="B84" s="17" t="s">
        <v>456</v>
      </c>
      <c r="C84" s="17" t="s">
        <v>128</v>
      </c>
      <c r="D84" s="6">
        <v>199000000</v>
      </c>
      <c r="E84" s="7">
        <v>199367.55</v>
      </c>
      <c r="F84" s="8">
        <v>0.1069</v>
      </c>
      <c r="G84" s="58">
        <v>7.1790184529000003E-2</v>
      </c>
    </row>
    <row r="85" spans="1:7" x14ac:dyDescent="0.25">
      <c r="A85" s="59" t="s">
        <v>129</v>
      </c>
      <c r="B85" s="18"/>
      <c r="C85" s="18"/>
      <c r="D85" s="9"/>
      <c r="E85" s="20">
        <v>199367.55</v>
      </c>
      <c r="F85" s="21">
        <v>0.1069</v>
      </c>
      <c r="G85" s="60"/>
    </row>
    <row r="86" spans="1:7" x14ac:dyDescent="0.25">
      <c r="A86" s="57"/>
      <c r="B86" s="17"/>
      <c r="C86" s="17"/>
      <c r="D86" s="6"/>
      <c r="E86" s="7"/>
      <c r="F86" s="8"/>
      <c r="G86" s="58"/>
    </row>
    <row r="87" spans="1:7" x14ac:dyDescent="0.25">
      <c r="A87" s="59" t="s">
        <v>304</v>
      </c>
      <c r="B87" s="17"/>
      <c r="C87" s="17"/>
      <c r="D87" s="6"/>
      <c r="E87" s="7"/>
      <c r="F87" s="8"/>
      <c r="G87" s="58"/>
    </row>
    <row r="88" spans="1:7" x14ac:dyDescent="0.25">
      <c r="A88" s="59" t="s">
        <v>129</v>
      </c>
      <c r="B88" s="17"/>
      <c r="C88" s="17"/>
      <c r="D88" s="6"/>
      <c r="E88" s="22" t="s">
        <v>123</v>
      </c>
      <c r="F88" s="23" t="s">
        <v>123</v>
      </c>
      <c r="G88" s="58"/>
    </row>
    <row r="89" spans="1:7" x14ac:dyDescent="0.25">
      <c r="A89" s="57"/>
      <c r="B89" s="17"/>
      <c r="C89" s="17"/>
      <c r="D89" s="6"/>
      <c r="E89" s="7"/>
      <c r="F89" s="8"/>
      <c r="G89" s="58"/>
    </row>
    <row r="90" spans="1:7" x14ac:dyDescent="0.25">
      <c r="A90" s="59" t="s">
        <v>305</v>
      </c>
      <c r="B90" s="17"/>
      <c r="C90" s="17"/>
      <c r="D90" s="6"/>
      <c r="E90" s="7"/>
      <c r="F90" s="8"/>
      <c r="G90" s="58"/>
    </row>
    <row r="91" spans="1:7" x14ac:dyDescent="0.25">
      <c r="A91" s="59" t="s">
        <v>129</v>
      </c>
      <c r="B91" s="17"/>
      <c r="C91" s="17"/>
      <c r="D91" s="6"/>
      <c r="E91" s="22" t="s">
        <v>123</v>
      </c>
      <c r="F91" s="23" t="s">
        <v>123</v>
      </c>
      <c r="G91" s="58"/>
    </row>
    <row r="92" spans="1:7" x14ac:dyDescent="0.25">
      <c r="A92" s="57"/>
      <c r="B92" s="17"/>
      <c r="C92" s="17"/>
      <c r="D92" s="6"/>
      <c r="E92" s="7"/>
      <c r="F92" s="8"/>
      <c r="G92" s="58"/>
    </row>
    <row r="93" spans="1:7" x14ac:dyDescent="0.25">
      <c r="A93" s="61" t="s">
        <v>165</v>
      </c>
      <c r="B93" s="40"/>
      <c r="C93" s="40"/>
      <c r="D93" s="41"/>
      <c r="E93" s="20">
        <v>1807182.87</v>
      </c>
      <c r="F93" s="21">
        <v>0.96950000000000003</v>
      </c>
      <c r="G93" s="60"/>
    </row>
    <row r="94" spans="1:7" x14ac:dyDescent="0.25">
      <c r="A94" s="57"/>
      <c r="B94" s="17"/>
      <c r="C94" s="17"/>
      <c r="D94" s="6"/>
      <c r="E94" s="7"/>
      <c r="F94" s="8"/>
      <c r="G94" s="58"/>
    </row>
    <row r="95" spans="1:7" x14ac:dyDescent="0.25">
      <c r="A95" s="57"/>
      <c r="B95" s="17"/>
      <c r="C95" s="17"/>
      <c r="D95" s="6"/>
      <c r="E95" s="7"/>
      <c r="F95" s="8"/>
      <c r="G95" s="58"/>
    </row>
    <row r="96" spans="1:7" x14ac:dyDescent="0.25">
      <c r="A96" s="59" t="s">
        <v>169</v>
      </c>
      <c r="B96" s="17"/>
      <c r="C96" s="17"/>
      <c r="D96" s="6"/>
      <c r="E96" s="7"/>
      <c r="F96" s="8"/>
      <c r="G96" s="58"/>
    </row>
    <row r="97" spans="1:7" x14ac:dyDescent="0.25">
      <c r="A97" s="57" t="s">
        <v>170</v>
      </c>
      <c r="B97" s="17"/>
      <c r="C97" s="17"/>
      <c r="D97" s="6"/>
      <c r="E97" s="7">
        <v>3382.75</v>
      </c>
      <c r="F97" s="8">
        <v>1.8E-3</v>
      </c>
      <c r="G97" s="58">
        <v>7.0182999999999995E-2</v>
      </c>
    </row>
    <row r="98" spans="1:7" x14ac:dyDescent="0.25">
      <c r="A98" s="59" t="s">
        <v>129</v>
      </c>
      <c r="B98" s="18"/>
      <c r="C98" s="18"/>
      <c r="D98" s="9"/>
      <c r="E98" s="20">
        <v>3382.75</v>
      </c>
      <c r="F98" s="21">
        <v>1.8E-3</v>
      </c>
      <c r="G98" s="60"/>
    </row>
    <row r="99" spans="1:7" x14ac:dyDescent="0.25">
      <c r="A99" s="57"/>
      <c r="B99" s="17"/>
      <c r="C99" s="17"/>
      <c r="D99" s="6"/>
      <c r="E99" s="7"/>
      <c r="F99" s="8"/>
      <c r="G99" s="58"/>
    </row>
    <row r="100" spans="1:7" x14ac:dyDescent="0.25">
      <c r="A100" s="61" t="s">
        <v>165</v>
      </c>
      <c r="B100" s="40"/>
      <c r="C100" s="40"/>
      <c r="D100" s="41"/>
      <c r="E100" s="20">
        <v>3382.75</v>
      </c>
      <c r="F100" s="21">
        <v>1.8E-3</v>
      </c>
      <c r="G100" s="60"/>
    </row>
    <row r="101" spans="1:7" x14ac:dyDescent="0.25">
      <c r="A101" s="57" t="s">
        <v>171</v>
      </c>
      <c r="B101" s="17"/>
      <c r="C101" s="17"/>
      <c r="D101" s="6"/>
      <c r="E101" s="7">
        <v>42698.482152899996</v>
      </c>
      <c r="F101" s="8">
        <v>2.2904000000000001E-2</v>
      </c>
      <c r="G101" s="58"/>
    </row>
    <row r="102" spans="1:7" x14ac:dyDescent="0.25">
      <c r="A102" s="57" t="s">
        <v>173</v>
      </c>
      <c r="B102" s="17"/>
      <c r="C102" s="17"/>
      <c r="D102" s="6"/>
      <c r="E102" s="7">
        <v>10918.8678471</v>
      </c>
      <c r="F102" s="8">
        <v>5.7959999999999999E-3</v>
      </c>
      <c r="G102" s="58">
        <v>7.0182999999999995E-2</v>
      </c>
    </row>
    <row r="103" spans="1:7" x14ac:dyDescent="0.25">
      <c r="A103" s="62" t="s">
        <v>174</v>
      </c>
      <c r="B103" s="19"/>
      <c r="C103" s="19"/>
      <c r="D103" s="13"/>
      <c r="E103" s="14">
        <v>1864182.97</v>
      </c>
      <c r="F103" s="15">
        <v>1</v>
      </c>
      <c r="G103" s="63"/>
    </row>
    <row r="104" spans="1:7" x14ac:dyDescent="0.25">
      <c r="A104" s="48"/>
      <c r="G104" s="49"/>
    </row>
    <row r="105" spans="1:7" x14ac:dyDescent="0.25">
      <c r="A105" s="46" t="s">
        <v>176</v>
      </c>
      <c r="G105" s="49"/>
    </row>
    <row r="106" spans="1:7" x14ac:dyDescent="0.25">
      <c r="A106" s="48"/>
      <c r="G106" s="49"/>
    </row>
    <row r="107" spans="1:7" x14ac:dyDescent="0.25">
      <c r="A107" s="48" t="s">
        <v>178</v>
      </c>
      <c r="G107" s="49"/>
    </row>
    <row r="108" spans="1:7" ht="30" customHeight="1" x14ac:dyDescent="0.25">
      <c r="A108" s="64" t="s">
        <v>179</v>
      </c>
      <c r="B108" s="34" t="s">
        <v>457</v>
      </c>
      <c r="G108" s="49"/>
    </row>
    <row r="109" spans="1:7" x14ac:dyDescent="0.25">
      <c r="A109" s="64" t="s">
        <v>181</v>
      </c>
      <c r="B109" s="33" t="s">
        <v>311</v>
      </c>
      <c r="G109" s="49"/>
    </row>
    <row r="110" spans="1:7" x14ac:dyDescent="0.25">
      <c r="A110" s="64"/>
      <c r="B110" s="33"/>
      <c r="G110" s="49"/>
    </row>
    <row r="111" spans="1:7" x14ac:dyDescent="0.25">
      <c r="A111" s="64" t="s">
        <v>183</v>
      </c>
      <c r="B111" s="35">
        <v>7.4501540494868177</v>
      </c>
      <c r="G111" s="49"/>
    </row>
    <row r="112" spans="1:7" x14ac:dyDescent="0.25">
      <c r="A112" s="64"/>
      <c r="B112" s="33"/>
      <c r="G112" s="49"/>
    </row>
    <row r="113" spans="1:7" x14ac:dyDescent="0.25">
      <c r="A113" s="64" t="s">
        <v>184</v>
      </c>
      <c r="B113" s="36">
        <v>4.6196999999999999</v>
      </c>
      <c r="G113" s="49"/>
    </row>
    <row r="114" spans="1:7" x14ac:dyDescent="0.25">
      <c r="A114" s="64" t="s">
        <v>185</v>
      </c>
      <c r="B114" s="36">
        <v>5.5725180883548173</v>
      </c>
      <c r="G114" s="49"/>
    </row>
    <row r="115" spans="1:7" x14ac:dyDescent="0.25">
      <c r="A115" s="64"/>
      <c r="B115" s="33"/>
      <c r="G115" s="49"/>
    </row>
    <row r="116" spans="1:7" x14ac:dyDescent="0.25">
      <c r="A116" s="64" t="s">
        <v>186</v>
      </c>
      <c r="B116" s="37">
        <v>45382</v>
      </c>
      <c r="G116" s="49"/>
    </row>
    <row r="117" spans="1:7" x14ac:dyDescent="0.25">
      <c r="A117" s="48"/>
      <c r="G117" s="49"/>
    </row>
    <row r="118" spans="1:7" x14ac:dyDescent="0.25">
      <c r="A118" s="46" t="s">
        <v>187</v>
      </c>
      <c r="G118" s="49"/>
    </row>
    <row r="119" spans="1:7" x14ac:dyDescent="0.25">
      <c r="A119" s="65" t="s">
        <v>188</v>
      </c>
      <c r="B119" s="66" t="s">
        <v>123</v>
      </c>
      <c r="G119" s="49"/>
    </row>
    <row r="120" spans="1:7" x14ac:dyDescent="0.25">
      <c r="A120" s="48" t="s">
        <v>189</v>
      </c>
      <c r="G120" s="49"/>
    </row>
    <row r="121" spans="1:7" x14ac:dyDescent="0.25">
      <c r="A121" s="48" t="s">
        <v>312</v>
      </c>
      <c r="B121" s="66" t="s">
        <v>191</v>
      </c>
      <c r="C121" s="66" t="s">
        <v>191</v>
      </c>
      <c r="G121" s="49"/>
    </row>
    <row r="122" spans="1:7" x14ac:dyDescent="0.25">
      <c r="A122" s="48"/>
      <c r="B122" s="28">
        <v>45198</v>
      </c>
      <c r="C122" s="28">
        <v>45382</v>
      </c>
      <c r="G122" s="49"/>
    </row>
    <row r="123" spans="1:7" x14ac:dyDescent="0.25">
      <c r="A123" s="48" t="s">
        <v>313</v>
      </c>
      <c r="B123">
        <v>1298.9428</v>
      </c>
      <c r="C123">
        <v>1354.5721000000001</v>
      </c>
      <c r="E123" s="2"/>
      <c r="G123" s="68"/>
    </row>
    <row r="124" spans="1:7" x14ac:dyDescent="0.25">
      <c r="A124" s="48"/>
      <c r="E124" s="2"/>
      <c r="G124" s="68"/>
    </row>
    <row r="125" spans="1:7" x14ac:dyDescent="0.25">
      <c r="A125" s="47" t="s">
        <v>205</v>
      </c>
      <c r="E125" s="2"/>
      <c r="G125" s="68"/>
    </row>
    <row r="126" spans="1:7" x14ac:dyDescent="0.25">
      <c r="A126" s="48"/>
      <c r="E126" s="2"/>
      <c r="G126" s="68"/>
    </row>
    <row r="127" spans="1:7" x14ac:dyDescent="0.25">
      <c r="A127" s="48" t="s">
        <v>207</v>
      </c>
      <c r="B127" s="66" t="s">
        <v>123</v>
      </c>
      <c r="G127" s="49"/>
    </row>
    <row r="128" spans="1:7" x14ac:dyDescent="0.25">
      <c r="A128" s="48" t="s">
        <v>208</v>
      </c>
      <c r="B128" s="66" t="s">
        <v>123</v>
      </c>
      <c r="G128" s="49"/>
    </row>
    <row r="129" spans="1:7" ht="15.6" customHeight="1" x14ac:dyDescent="0.25">
      <c r="A129" s="65" t="s">
        <v>209</v>
      </c>
      <c r="B129" s="66" t="s">
        <v>123</v>
      </c>
      <c r="G129" s="49"/>
    </row>
    <row r="130" spans="1:7" ht="16.5" customHeight="1" x14ac:dyDescent="0.25">
      <c r="A130" s="65" t="s">
        <v>210</v>
      </c>
      <c r="B130" s="66" t="s">
        <v>123</v>
      </c>
      <c r="G130" s="49"/>
    </row>
    <row r="131" spans="1:7" x14ac:dyDescent="0.25">
      <c r="A131" s="48" t="s">
        <v>211</v>
      </c>
      <c r="B131" s="69">
        <f>B114</f>
        <v>5.5725180883548173</v>
      </c>
      <c r="G131" s="49"/>
    </row>
    <row r="132" spans="1:7" ht="30" customHeight="1" x14ac:dyDescent="0.25">
      <c r="A132" s="65" t="s">
        <v>212</v>
      </c>
      <c r="B132" s="66" t="s">
        <v>123</v>
      </c>
      <c r="G132" s="49"/>
    </row>
    <row r="133" spans="1:7" ht="30" customHeight="1" x14ac:dyDescent="0.25">
      <c r="A133" s="65" t="s">
        <v>213</v>
      </c>
      <c r="B133" s="66" t="s">
        <v>123</v>
      </c>
      <c r="G133" s="49"/>
    </row>
    <row r="134" spans="1:7" ht="33" customHeight="1" x14ac:dyDescent="0.25">
      <c r="A134" s="73" t="s">
        <v>214</v>
      </c>
      <c r="B134" s="69">
        <v>685119.32367860002</v>
      </c>
      <c r="G134" s="49"/>
    </row>
    <row r="135" spans="1:7" x14ac:dyDescent="0.25">
      <c r="A135" s="48" t="s">
        <v>215</v>
      </c>
      <c r="B135" s="66" t="s">
        <v>123</v>
      </c>
      <c r="G135" s="49"/>
    </row>
    <row r="136" spans="1:7" x14ac:dyDescent="0.25">
      <c r="A136" s="48" t="s">
        <v>216</v>
      </c>
      <c r="B136" s="66" t="s">
        <v>123</v>
      </c>
      <c r="G136" s="49"/>
    </row>
    <row r="137" spans="1:7" ht="15.75" customHeight="1" thickBot="1" x14ac:dyDescent="0.3">
      <c r="A137" s="70"/>
      <c r="B137" s="71"/>
      <c r="C137" s="71"/>
      <c r="D137" s="71"/>
      <c r="E137" s="71"/>
      <c r="F137" s="71"/>
      <c r="G137" s="72"/>
    </row>
    <row r="139" spans="1:7" ht="69.95" customHeight="1" x14ac:dyDescent="0.25">
      <c r="A139" s="137" t="s">
        <v>217</v>
      </c>
      <c r="B139" s="137" t="s">
        <v>218</v>
      </c>
      <c r="C139" s="137" t="s">
        <v>5</v>
      </c>
      <c r="D139" s="137" t="s">
        <v>6</v>
      </c>
    </row>
    <row r="140" spans="1:7" ht="69.95" customHeight="1" x14ac:dyDescent="0.25">
      <c r="A140" s="137" t="s">
        <v>457</v>
      </c>
      <c r="B140" s="137"/>
      <c r="C140" s="137" t="s">
        <v>14</v>
      </c>
      <c r="D140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H169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71.42578125" customWidth="1"/>
    <col min="2" max="2" width="22" bestFit="1" customWidth="1"/>
    <col min="3" max="3" width="30" bestFit="1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2289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2290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9" t="s">
        <v>122</v>
      </c>
      <c r="B8" s="17"/>
      <c r="C8" s="17"/>
      <c r="D8" s="6"/>
      <c r="E8" s="7"/>
      <c r="F8" s="8"/>
      <c r="G8" s="58"/>
    </row>
    <row r="9" spans="1:8" x14ac:dyDescent="0.25">
      <c r="A9" s="59" t="s">
        <v>1174</v>
      </c>
      <c r="B9" s="17"/>
      <c r="C9" s="17"/>
      <c r="D9" s="6"/>
      <c r="E9" s="7"/>
      <c r="F9" s="8"/>
      <c r="G9" s="58"/>
    </row>
    <row r="10" spans="1:8" x14ac:dyDescent="0.25">
      <c r="A10" s="57" t="s">
        <v>1440</v>
      </c>
      <c r="B10" s="17" t="s">
        <v>1441</v>
      </c>
      <c r="C10" s="17" t="s">
        <v>1177</v>
      </c>
      <c r="D10" s="6">
        <v>668195</v>
      </c>
      <c r="E10" s="7">
        <v>7305.38</v>
      </c>
      <c r="F10" s="8">
        <v>5.0700000000000002E-2</v>
      </c>
      <c r="G10" s="58"/>
    </row>
    <row r="11" spans="1:8" x14ac:dyDescent="0.25">
      <c r="A11" s="57" t="s">
        <v>1178</v>
      </c>
      <c r="B11" s="17" t="s">
        <v>1179</v>
      </c>
      <c r="C11" s="17" t="s">
        <v>1180</v>
      </c>
      <c r="D11" s="6">
        <v>166486</v>
      </c>
      <c r="E11" s="7">
        <v>4947.46</v>
      </c>
      <c r="F11" s="8">
        <v>3.4299999999999997E-2</v>
      </c>
      <c r="G11" s="58"/>
    </row>
    <row r="12" spans="1:8" x14ac:dyDescent="0.25">
      <c r="A12" s="57" t="s">
        <v>1190</v>
      </c>
      <c r="B12" s="17" t="s">
        <v>1191</v>
      </c>
      <c r="C12" s="17" t="s">
        <v>1192</v>
      </c>
      <c r="D12" s="6">
        <v>1336578</v>
      </c>
      <c r="E12" s="7">
        <v>4488.2299999999996</v>
      </c>
      <c r="F12" s="8">
        <v>3.1199999999999999E-2</v>
      </c>
      <c r="G12" s="58"/>
    </row>
    <row r="13" spans="1:8" x14ac:dyDescent="0.25">
      <c r="A13" s="57" t="s">
        <v>1175</v>
      </c>
      <c r="B13" s="17" t="s">
        <v>1176</v>
      </c>
      <c r="C13" s="17" t="s">
        <v>1177</v>
      </c>
      <c r="D13" s="6">
        <v>304840</v>
      </c>
      <c r="E13" s="7">
        <v>4413.78</v>
      </c>
      <c r="F13" s="8">
        <v>3.0599999999999999E-2</v>
      </c>
      <c r="G13" s="58"/>
    </row>
    <row r="14" spans="1:8" x14ac:dyDescent="0.25">
      <c r="A14" s="57" t="s">
        <v>1495</v>
      </c>
      <c r="B14" s="17" t="s">
        <v>1496</v>
      </c>
      <c r="C14" s="17" t="s">
        <v>1257</v>
      </c>
      <c r="D14" s="6">
        <v>253984</v>
      </c>
      <c r="E14" s="7">
        <v>4115.9399999999996</v>
      </c>
      <c r="F14" s="8">
        <v>2.86E-2</v>
      </c>
      <c r="G14" s="58"/>
    </row>
    <row r="15" spans="1:8" x14ac:dyDescent="0.25">
      <c r="A15" s="57" t="s">
        <v>1226</v>
      </c>
      <c r="B15" s="17" t="s">
        <v>1227</v>
      </c>
      <c r="C15" s="17" t="s">
        <v>1210</v>
      </c>
      <c r="D15" s="6">
        <v>313328</v>
      </c>
      <c r="E15" s="7">
        <v>3849.55</v>
      </c>
      <c r="F15" s="8">
        <v>2.6700000000000002E-2</v>
      </c>
      <c r="G15" s="58"/>
    </row>
    <row r="16" spans="1:8" x14ac:dyDescent="0.25">
      <c r="A16" s="57" t="s">
        <v>1231</v>
      </c>
      <c r="B16" s="17" t="s">
        <v>1232</v>
      </c>
      <c r="C16" s="17" t="s">
        <v>1233</v>
      </c>
      <c r="D16" s="6">
        <v>98194</v>
      </c>
      <c r="E16" s="7">
        <v>3695.92</v>
      </c>
      <c r="F16" s="8">
        <v>2.5700000000000001E-2</v>
      </c>
      <c r="G16" s="58"/>
    </row>
    <row r="17" spans="1:7" x14ac:dyDescent="0.25">
      <c r="A17" s="57" t="s">
        <v>1258</v>
      </c>
      <c r="B17" s="17" t="s">
        <v>1259</v>
      </c>
      <c r="C17" s="17" t="s">
        <v>1260</v>
      </c>
      <c r="D17" s="6">
        <v>839944</v>
      </c>
      <c r="E17" s="7">
        <v>3597.9</v>
      </c>
      <c r="F17" s="8">
        <v>2.5000000000000001E-2</v>
      </c>
      <c r="G17" s="58"/>
    </row>
    <row r="18" spans="1:7" x14ac:dyDescent="0.25">
      <c r="A18" s="57" t="s">
        <v>1206</v>
      </c>
      <c r="B18" s="17" t="s">
        <v>1207</v>
      </c>
      <c r="C18" s="17" t="s">
        <v>1177</v>
      </c>
      <c r="D18" s="6">
        <v>467852</v>
      </c>
      <c r="E18" s="7">
        <v>3519.88</v>
      </c>
      <c r="F18" s="8">
        <v>2.4400000000000002E-2</v>
      </c>
      <c r="G18" s="58"/>
    </row>
    <row r="19" spans="1:7" x14ac:dyDescent="0.25">
      <c r="A19" s="57" t="s">
        <v>1760</v>
      </c>
      <c r="B19" s="17" t="s">
        <v>1761</v>
      </c>
      <c r="C19" s="17" t="s">
        <v>1305</v>
      </c>
      <c r="D19" s="6">
        <v>27353</v>
      </c>
      <c r="E19" s="7">
        <v>3446.57</v>
      </c>
      <c r="F19" s="8">
        <v>2.3900000000000001E-2</v>
      </c>
      <c r="G19" s="58"/>
    </row>
    <row r="20" spans="1:7" x14ac:dyDescent="0.25">
      <c r="A20" s="57" t="s">
        <v>1514</v>
      </c>
      <c r="B20" s="17" t="s">
        <v>1515</v>
      </c>
      <c r="C20" s="17" t="s">
        <v>1225</v>
      </c>
      <c r="D20" s="6">
        <v>168004</v>
      </c>
      <c r="E20" s="7">
        <v>2593.23</v>
      </c>
      <c r="F20" s="8">
        <v>1.7999999999999999E-2</v>
      </c>
      <c r="G20" s="58"/>
    </row>
    <row r="21" spans="1:7" x14ac:dyDescent="0.25">
      <c r="A21" s="57" t="s">
        <v>1187</v>
      </c>
      <c r="B21" s="17" t="s">
        <v>1188</v>
      </c>
      <c r="C21" s="17" t="s">
        <v>1189</v>
      </c>
      <c r="D21" s="6">
        <v>949874</v>
      </c>
      <c r="E21" s="7">
        <v>2546.14</v>
      </c>
      <c r="F21" s="8">
        <v>1.77E-2</v>
      </c>
      <c r="G21" s="58"/>
    </row>
    <row r="22" spans="1:7" x14ac:dyDescent="0.25">
      <c r="A22" s="57" t="s">
        <v>1432</v>
      </c>
      <c r="B22" s="17" t="s">
        <v>1433</v>
      </c>
      <c r="C22" s="17" t="s">
        <v>1225</v>
      </c>
      <c r="D22" s="6">
        <v>162409</v>
      </c>
      <c r="E22" s="7">
        <v>2432.9699999999998</v>
      </c>
      <c r="F22" s="8">
        <v>1.6899999999999998E-2</v>
      </c>
      <c r="G22" s="58"/>
    </row>
    <row r="23" spans="1:7" x14ac:dyDescent="0.25">
      <c r="A23" s="57" t="s">
        <v>1846</v>
      </c>
      <c r="B23" s="17" t="s">
        <v>1847</v>
      </c>
      <c r="C23" s="17" t="s">
        <v>1257</v>
      </c>
      <c r="D23" s="6">
        <v>100802</v>
      </c>
      <c r="E23" s="7">
        <v>2319.1999999999998</v>
      </c>
      <c r="F23" s="8">
        <v>1.61E-2</v>
      </c>
      <c r="G23" s="58"/>
    </row>
    <row r="24" spans="1:7" x14ac:dyDescent="0.25">
      <c r="A24" s="57" t="s">
        <v>1329</v>
      </c>
      <c r="B24" s="17" t="s">
        <v>1330</v>
      </c>
      <c r="C24" s="17" t="s">
        <v>1177</v>
      </c>
      <c r="D24" s="6">
        <v>218667</v>
      </c>
      <c r="E24" s="7">
        <v>2289.88</v>
      </c>
      <c r="F24" s="8">
        <v>1.5900000000000001E-2</v>
      </c>
      <c r="G24" s="58"/>
    </row>
    <row r="25" spans="1:7" x14ac:dyDescent="0.25">
      <c r="A25" s="57" t="s">
        <v>1394</v>
      </c>
      <c r="B25" s="17" t="s">
        <v>1395</v>
      </c>
      <c r="C25" s="17" t="s">
        <v>1305</v>
      </c>
      <c r="D25" s="6">
        <v>225985</v>
      </c>
      <c r="E25" s="7">
        <v>2243.58</v>
      </c>
      <c r="F25" s="8">
        <v>1.5599999999999999E-2</v>
      </c>
      <c r="G25" s="58"/>
    </row>
    <row r="26" spans="1:7" x14ac:dyDescent="0.25">
      <c r="A26" s="57" t="s">
        <v>1851</v>
      </c>
      <c r="B26" s="17" t="s">
        <v>1852</v>
      </c>
      <c r="C26" s="17" t="s">
        <v>1293</v>
      </c>
      <c r="D26" s="6">
        <v>119273</v>
      </c>
      <c r="E26" s="7">
        <v>2041.89</v>
      </c>
      <c r="F26" s="8">
        <v>1.4200000000000001E-2</v>
      </c>
      <c r="G26" s="58"/>
    </row>
    <row r="27" spans="1:7" x14ac:dyDescent="0.25">
      <c r="A27" s="57" t="s">
        <v>1239</v>
      </c>
      <c r="B27" s="17" t="s">
        <v>1240</v>
      </c>
      <c r="C27" s="17" t="s">
        <v>1225</v>
      </c>
      <c r="D27" s="6">
        <v>51682</v>
      </c>
      <c r="E27" s="7">
        <v>2003.35</v>
      </c>
      <c r="F27" s="8">
        <v>1.3899999999999999E-2</v>
      </c>
      <c r="G27" s="58"/>
    </row>
    <row r="28" spans="1:7" x14ac:dyDescent="0.25">
      <c r="A28" s="57" t="s">
        <v>1424</v>
      </c>
      <c r="B28" s="17" t="s">
        <v>1425</v>
      </c>
      <c r="C28" s="17" t="s">
        <v>1299</v>
      </c>
      <c r="D28" s="6">
        <v>49349</v>
      </c>
      <c r="E28" s="7">
        <v>1876.15</v>
      </c>
      <c r="F28" s="8">
        <v>1.2999999999999999E-2</v>
      </c>
      <c r="G28" s="58"/>
    </row>
    <row r="29" spans="1:7" x14ac:dyDescent="0.25">
      <c r="A29" s="57" t="s">
        <v>1269</v>
      </c>
      <c r="B29" s="17" t="s">
        <v>1270</v>
      </c>
      <c r="C29" s="17" t="s">
        <v>1180</v>
      </c>
      <c r="D29" s="6">
        <v>264281</v>
      </c>
      <c r="E29" s="7">
        <v>1592.03</v>
      </c>
      <c r="F29" s="8">
        <v>1.11E-2</v>
      </c>
      <c r="G29" s="58"/>
    </row>
    <row r="30" spans="1:7" x14ac:dyDescent="0.25">
      <c r="A30" s="57" t="s">
        <v>1394</v>
      </c>
      <c r="B30" s="17" t="s">
        <v>1845</v>
      </c>
      <c r="C30" s="17" t="s">
        <v>1305</v>
      </c>
      <c r="D30" s="6">
        <v>240638</v>
      </c>
      <c r="E30" s="7">
        <v>1581.47</v>
      </c>
      <c r="F30" s="8">
        <v>1.0999999999999999E-2</v>
      </c>
      <c r="G30" s="58"/>
    </row>
    <row r="31" spans="1:7" x14ac:dyDescent="0.25">
      <c r="A31" s="57" t="s">
        <v>1303</v>
      </c>
      <c r="B31" s="17" t="s">
        <v>1304</v>
      </c>
      <c r="C31" s="17" t="s">
        <v>1305</v>
      </c>
      <c r="D31" s="6">
        <v>70932</v>
      </c>
      <c r="E31" s="7">
        <v>1526.35</v>
      </c>
      <c r="F31" s="8">
        <v>1.06E-2</v>
      </c>
      <c r="G31" s="58"/>
    </row>
    <row r="32" spans="1:7" x14ac:dyDescent="0.25">
      <c r="A32" s="57" t="s">
        <v>1318</v>
      </c>
      <c r="B32" s="17" t="s">
        <v>1319</v>
      </c>
      <c r="C32" s="17" t="s">
        <v>1177</v>
      </c>
      <c r="D32" s="6">
        <v>72225</v>
      </c>
      <c r="E32" s="7">
        <v>1289.58</v>
      </c>
      <c r="F32" s="8">
        <v>8.9999999999999993E-3</v>
      </c>
      <c r="G32" s="58"/>
    </row>
    <row r="33" spans="1:7" x14ac:dyDescent="0.25">
      <c r="A33" s="57" t="s">
        <v>1381</v>
      </c>
      <c r="B33" s="17" t="s">
        <v>1382</v>
      </c>
      <c r="C33" s="17" t="s">
        <v>1199</v>
      </c>
      <c r="D33" s="6">
        <v>16784</v>
      </c>
      <c r="E33" s="7">
        <v>1216.04</v>
      </c>
      <c r="F33" s="8">
        <v>8.3999999999999995E-3</v>
      </c>
      <c r="G33" s="58"/>
    </row>
    <row r="34" spans="1:7" x14ac:dyDescent="0.25">
      <c r="A34" s="57" t="s">
        <v>1195</v>
      </c>
      <c r="B34" s="17" t="s">
        <v>1196</v>
      </c>
      <c r="C34" s="17" t="s">
        <v>1177</v>
      </c>
      <c r="D34" s="6">
        <v>77262</v>
      </c>
      <c r="E34" s="7">
        <v>1199.8800000000001</v>
      </c>
      <c r="F34" s="8">
        <v>8.3000000000000001E-3</v>
      </c>
      <c r="G34" s="58"/>
    </row>
    <row r="35" spans="1:7" x14ac:dyDescent="0.25">
      <c r="A35" s="57" t="s">
        <v>1772</v>
      </c>
      <c r="B35" s="17" t="s">
        <v>1773</v>
      </c>
      <c r="C35" s="17" t="s">
        <v>1199</v>
      </c>
      <c r="D35" s="6">
        <v>107454</v>
      </c>
      <c r="E35" s="7">
        <v>1194.3499999999999</v>
      </c>
      <c r="F35" s="8">
        <v>8.3000000000000001E-3</v>
      </c>
      <c r="G35" s="58"/>
    </row>
    <row r="36" spans="1:7" x14ac:dyDescent="0.25">
      <c r="A36" s="57" t="s">
        <v>1788</v>
      </c>
      <c r="B36" s="17" t="s">
        <v>1789</v>
      </c>
      <c r="C36" s="17" t="s">
        <v>1511</v>
      </c>
      <c r="D36" s="6">
        <v>22952</v>
      </c>
      <c r="E36" s="7">
        <v>1127.23</v>
      </c>
      <c r="F36" s="8">
        <v>7.7999999999999996E-3</v>
      </c>
      <c r="G36" s="58"/>
    </row>
    <row r="37" spans="1:7" x14ac:dyDescent="0.25">
      <c r="A37" s="57" t="s">
        <v>1450</v>
      </c>
      <c r="B37" s="17" t="s">
        <v>1451</v>
      </c>
      <c r="C37" s="17" t="s">
        <v>1199</v>
      </c>
      <c r="D37" s="6">
        <v>47401</v>
      </c>
      <c r="E37" s="7">
        <v>1118.57</v>
      </c>
      <c r="F37" s="8">
        <v>7.7999999999999996E-3</v>
      </c>
      <c r="G37" s="58"/>
    </row>
    <row r="38" spans="1:7" x14ac:dyDescent="0.25">
      <c r="A38" s="57" t="s">
        <v>1778</v>
      </c>
      <c r="B38" s="17" t="s">
        <v>1779</v>
      </c>
      <c r="C38" s="17" t="s">
        <v>1177</v>
      </c>
      <c r="D38" s="6">
        <v>211540</v>
      </c>
      <c r="E38" s="7">
        <v>1101.49</v>
      </c>
      <c r="F38" s="8">
        <v>7.6E-3</v>
      </c>
      <c r="G38" s="58"/>
    </row>
    <row r="39" spans="1:7" x14ac:dyDescent="0.25">
      <c r="A39" s="57" t="s">
        <v>1320</v>
      </c>
      <c r="B39" s="17" t="s">
        <v>1321</v>
      </c>
      <c r="C39" s="17" t="s">
        <v>1257</v>
      </c>
      <c r="D39" s="6">
        <v>71573</v>
      </c>
      <c r="E39" s="7">
        <v>1071.4100000000001</v>
      </c>
      <c r="F39" s="8">
        <v>7.4000000000000003E-3</v>
      </c>
      <c r="G39" s="58"/>
    </row>
    <row r="40" spans="1:7" x14ac:dyDescent="0.25">
      <c r="A40" s="57" t="s">
        <v>1404</v>
      </c>
      <c r="B40" s="17" t="s">
        <v>1405</v>
      </c>
      <c r="C40" s="17" t="s">
        <v>1192</v>
      </c>
      <c r="D40" s="6">
        <v>359098</v>
      </c>
      <c r="E40" s="7">
        <v>994.34</v>
      </c>
      <c r="F40" s="8">
        <v>6.8999999999999999E-3</v>
      </c>
      <c r="G40" s="58"/>
    </row>
    <row r="41" spans="1:7" x14ac:dyDescent="0.25">
      <c r="A41" s="57" t="s">
        <v>1396</v>
      </c>
      <c r="B41" s="17" t="s">
        <v>1397</v>
      </c>
      <c r="C41" s="17" t="s">
        <v>1280</v>
      </c>
      <c r="D41" s="6">
        <v>39070</v>
      </c>
      <c r="E41" s="7">
        <v>973.51</v>
      </c>
      <c r="F41" s="8">
        <v>6.7999999999999996E-3</v>
      </c>
      <c r="G41" s="58"/>
    </row>
    <row r="42" spans="1:7" x14ac:dyDescent="0.25">
      <c r="A42" s="57" t="s">
        <v>1786</v>
      </c>
      <c r="B42" s="17" t="s">
        <v>1787</v>
      </c>
      <c r="C42" s="17" t="s">
        <v>1393</v>
      </c>
      <c r="D42" s="6">
        <v>34107</v>
      </c>
      <c r="E42" s="7">
        <v>949.13</v>
      </c>
      <c r="F42" s="8">
        <v>6.6E-3</v>
      </c>
      <c r="G42" s="58"/>
    </row>
    <row r="43" spans="1:7" x14ac:dyDescent="0.25">
      <c r="A43" s="57" t="s">
        <v>1482</v>
      </c>
      <c r="B43" s="17" t="s">
        <v>1483</v>
      </c>
      <c r="C43" s="17" t="s">
        <v>1257</v>
      </c>
      <c r="D43" s="6">
        <v>56676</v>
      </c>
      <c r="E43" s="7">
        <v>916.34</v>
      </c>
      <c r="F43" s="8">
        <v>6.4000000000000003E-3</v>
      </c>
      <c r="G43" s="58"/>
    </row>
    <row r="44" spans="1:7" x14ac:dyDescent="0.25">
      <c r="A44" s="57" t="s">
        <v>1505</v>
      </c>
      <c r="B44" s="17" t="s">
        <v>1506</v>
      </c>
      <c r="C44" s="17" t="s">
        <v>1238</v>
      </c>
      <c r="D44" s="6">
        <v>154272</v>
      </c>
      <c r="E44" s="7">
        <v>911.98</v>
      </c>
      <c r="F44" s="8">
        <v>6.3E-3</v>
      </c>
      <c r="G44" s="58"/>
    </row>
    <row r="45" spans="1:7" x14ac:dyDescent="0.25">
      <c r="A45" s="57" t="s">
        <v>1542</v>
      </c>
      <c r="B45" s="17" t="s">
        <v>1543</v>
      </c>
      <c r="C45" s="17" t="s">
        <v>1257</v>
      </c>
      <c r="D45" s="6">
        <v>14197</v>
      </c>
      <c r="E45" s="7">
        <v>874.24</v>
      </c>
      <c r="F45" s="8">
        <v>6.1000000000000004E-3</v>
      </c>
      <c r="G45" s="58"/>
    </row>
    <row r="46" spans="1:7" x14ac:dyDescent="0.25">
      <c r="A46" s="57" t="s">
        <v>1503</v>
      </c>
      <c r="B46" s="17" t="s">
        <v>1504</v>
      </c>
      <c r="C46" s="17" t="s">
        <v>1257</v>
      </c>
      <c r="D46" s="6">
        <v>86412</v>
      </c>
      <c r="E46" s="7">
        <v>870.47</v>
      </c>
      <c r="F46" s="8">
        <v>6.0000000000000001E-3</v>
      </c>
      <c r="G46" s="58"/>
    </row>
    <row r="47" spans="1:7" x14ac:dyDescent="0.25">
      <c r="A47" s="57" t="s">
        <v>1358</v>
      </c>
      <c r="B47" s="17" t="s">
        <v>1359</v>
      </c>
      <c r="C47" s="17" t="s">
        <v>1360</v>
      </c>
      <c r="D47" s="6">
        <v>23410</v>
      </c>
      <c r="E47" s="7">
        <v>830.74</v>
      </c>
      <c r="F47" s="8">
        <v>5.7999999999999996E-3</v>
      </c>
      <c r="G47" s="58"/>
    </row>
    <row r="48" spans="1:7" x14ac:dyDescent="0.25">
      <c r="A48" s="57" t="s">
        <v>2229</v>
      </c>
      <c r="B48" s="17" t="s">
        <v>2230</v>
      </c>
      <c r="C48" s="17" t="s">
        <v>1305</v>
      </c>
      <c r="D48" s="6">
        <v>109323</v>
      </c>
      <c r="E48" s="7">
        <v>802.43</v>
      </c>
      <c r="F48" s="8">
        <v>5.5999999999999999E-3</v>
      </c>
      <c r="G48" s="58"/>
    </row>
    <row r="49" spans="1:7" x14ac:dyDescent="0.25">
      <c r="A49" s="57" t="s">
        <v>1855</v>
      </c>
      <c r="B49" s="17" t="s">
        <v>1856</v>
      </c>
      <c r="C49" s="17" t="s">
        <v>1225</v>
      </c>
      <c r="D49" s="6">
        <v>53582</v>
      </c>
      <c r="E49" s="7">
        <v>796.44</v>
      </c>
      <c r="F49" s="8">
        <v>5.4999999999999997E-3</v>
      </c>
      <c r="G49" s="58"/>
    </row>
    <row r="50" spans="1:7" x14ac:dyDescent="0.25">
      <c r="A50" s="57" t="s">
        <v>1782</v>
      </c>
      <c r="B50" s="17" t="s">
        <v>1783</v>
      </c>
      <c r="C50" s="17" t="s">
        <v>1251</v>
      </c>
      <c r="D50" s="6">
        <v>324311</v>
      </c>
      <c r="E50" s="7">
        <v>795.7</v>
      </c>
      <c r="F50" s="8">
        <v>5.4999999999999997E-3</v>
      </c>
      <c r="G50" s="58"/>
    </row>
    <row r="51" spans="1:7" x14ac:dyDescent="0.25">
      <c r="A51" s="57" t="s">
        <v>1488</v>
      </c>
      <c r="B51" s="17" t="s">
        <v>1489</v>
      </c>
      <c r="C51" s="17" t="s">
        <v>1199</v>
      </c>
      <c r="D51" s="6">
        <v>46433</v>
      </c>
      <c r="E51" s="7">
        <v>763.29</v>
      </c>
      <c r="F51" s="8">
        <v>5.3E-3</v>
      </c>
      <c r="G51" s="58"/>
    </row>
    <row r="52" spans="1:7" x14ac:dyDescent="0.25">
      <c r="A52" s="57" t="s">
        <v>2037</v>
      </c>
      <c r="B52" s="17" t="s">
        <v>2038</v>
      </c>
      <c r="C52" s="17" t="s">
        <v>1290</v>
      </c>
      <c r="D52" s="6">
        <v>128584</v>
      </c>
      <c r="E52" s="7">
        <v>753.89</v>
      </c>
      <c r="F52" s="8">
        <v>5.1999999999999998E-3</v>
      </c>
      <c r="G52" s="58"/>
    </row>
    <row r="53" spans="1:7" x14ac:dyDescent="0.25">
      <c r="A53" s="57" t="s">
        <v>1784</v>
      </c>
      <c r="B53" s="17" t="s">
        <v>1785</v>
      </c>
      <c r="C53" s="17" t="s">
        <v>1199</v>
      </c>
      <c r="D53" s="6">
        <v>18120</v>
      </c>
      <c r="E53" s="7">
        <v>749.93</v>
      </c>
      <c r="F53" s="8">
        <v>5.1999999999999998E-3</v>
      </c>
      <c r="G53" s="58"/>
    </row>
    <row r="54" spans="1:7" x14ac:dyDescent="0.25">
      <c r="A54" s="57" t="s">
        <v>1901</v>
      </c>
      <c r="B54" s="17" t="s">
        <v>1902</v>
      </c>
      <c r="C54" s="17" t="s">
        <v>1850</v>
      </c>
      <c r="D54" s="6">
        <v>40167</v>
      </c>
      <c r="E54" s="7">
        <v>748.75</v>
      </c>
      <c r="F54" s="8">
        <v>5.1999999999999998E-3</v>
      </c>
      <c r="G54" s="58"/>
    </row>
    <row r="55" spans="1:7" x14ac:dyDescent="0.25">
      <c r="A55" s="57" t="s">
        <v>1864</v>
      </c>
      <c r="B55" s="17" t="s">
        <v>1865</v>
      </c>
      <c r="C55" s="17" t="s">
        <v>1285</v>
      </c>
      <c r="D55" s="6">
        <v>49502</v>
      </c>
      <c r="E55" s="7">
        <v>740.53</v>
      </c>
      <c r="F55" s="8">
        <v>5.1000000000000004E-3</v>
      </c>
      <c r="G55" s="58"/>
    </row>
    <row r="56" spans="1:7" x14ac:dyDescent="0.25">
      <c r="A56" s="57" t="s">
        <v>1193</v>
      </c>
      <c r="B56" s="17" t="s">
        <v>1194</v>
      </c>
      <c r="C56" s="17" t="s">
        <v>1177</v>
      </c>
      <c r="D56" s="6">
        <v>273359</v>
      </c>
      <c r="E56" s="7">
        <v>721.8</v>
      </c>
      <c r="F56" s="8">
        <v>5.0000000000000001E-3</v>
      </c>
      <c r="G56" s="58"/>
    </row>
    <row r="57" spans="1:7" x14ac:dyDescent="0.25">
      <c r="A57" s="57" t="s">
        <v>1197</v>
      </c>
      <c r="B57" s="17" t="s">
        <v>1198</v>
      </c>
      <c r="C57" s="17" t="s">
        <v>1199</v>
      </c>
      <c r="D57" s="6">
        <v>157558</v>
      </c>
      <c r="E57" s="7">
        <v>710.59</v>
      </c>
      <c r="F57" s="8">
        <v>4.8999999999999998E-3</v>
      </c>
      <c r="G57" s="58"/>
    </row>
    <row r="58" spans="1:7" x14ac:dyDescent="0.25">
      <c r="A58" s="57" t="s">
        <v>1283</v>
      </c>
      <c r="B58" s="17" t="s">
        <v>1284</v>
      </c>
      <c r="C58" s="17" t="s">
        <v>1285</v>
      </c>
      <c r="D58" s="6">
        <v>23155</v>
      </c>
      <c r="E58" s="7">
        <v>696.1</v>
      </c>
      <c r="F58" s="8">
        <v>4.7999999999999996E-3</v>
      </c>
      <c r="G58" s="58"/>
    </row>
    <row r="59" spans="1:7" x14ac:dyDescent="0.25">
      <c r="A59" s="57" t="s">
        <v>1371</v>
      </c>
      <c r="B59" s="17" t="s">
        <v>1372</v>
      </c>
      <c r="C59" s="17" t="s">
        <v>1305</v>
      </c>
      <c r="D59" s="6">
        <v>16861</v>
      </c>
      <c r="E59" s="7">
        <v>677.69</v>
      </c>
      <c r="F59" s="8">
        <v>4.7000000000000002E-3</v>
      </c>
      <c r="G59" s="58"/>
    </row>
    <row r="60" spans="1:7" x14ac:dyDescent="0.25">
      <c r="A60" s="57" t="s">
        <v>1764</v>
      </c>
      <c r="B60" s="17" t="s">
        <v>1765</v>
      </c>
      <c r="C60" s="17" t="s">
        <v>1302</v>
      </c>
      <c r="D60" s="6">
        <v>371947</v>
      </c>
      <c r="E60" s="7">
        <v>677.32</v>
      </c>
      <c r="F60" s="8">
        <v>4.7000000000000002E-3</v>
      </c>
      <c r="G60" s="58"/>
    </row>
    <row r="61" spans="1:7" x14ac:dyDescent="0.25">
      <c r="A61" s="57" t="s">
        <v>1853</v>
      </c>
      <c r="B61" s="17" t="s">
        <v>1854</v>
      </c>
      <c r="C61" s="17" t="s">
        <v>1492</v>
      </c>
      <c r="D61" s="6">
        <v>24794</v>
      </c>
      <c r="E61" s="7">
        <v>672</v>
      </c>
      <c r="F61" s="8">
        <v>4.7000000000000002E-3</v>
      </c>
      <c r="G61" s="58"/>
    </row>
    <row r="62" spans="1:7" x14ac:dyDescent="0.25">
      <c r="A62" s="57" t="s">
        <v>2027</v>
      </c>
      <c r="B62" s="17" t="s">
        <v>2028</v>
      </c>
      <c r="C62" s="17" t="s">
        <v>1238</v>
      </c>
      <c r="D62" s="6">
        <v>462247</v>
      </c>
      <c r="E62" s="7">
        <v>661.24</v>
      </c>
      <c r="F62" s="8">
        <v>4.5999999999999999E-3</v>
      </c>
      <c r="G62" s="58"/>
    </row>
    <row r="63" spans="1:7" x14ac:dyDescent="0.25">
      <c r="A63" s="57" t="s">
        <v>1848</v>
      </c>
      <c r="B63" s="17" t="s">
        <v>1849</v>
      </c>
      <c r="C63" s="17" t="s">
        <v>1850</v>
      </c>
      <c r="D63" s="6">
        <v>79973</v>
      </c>
      <c r="E63" s="7">
        <v>656.94</v>
      </c>
      <c r="F63" s="8">
        <v>4.5999999999999999E-3</v>
      </c>
      <c r="G63" s="58"/>
    </row>
    <row r="64" spans="1:7" x14ac:dyDescent="0.25">
      <c r="A64" s="57" t="s">
        <v>1211</v>
      </c>
      <c r="B64" s="17" t="s">
        <v>1212</v>
      </c>
      <c r="C64" s="17" t="s">
        <v>1205</v>
      </c>
      <c r="D64" s="6">
        <v>420000</v>
      </c>
      <c r="E64" s="7">
        <v>654.57000000000005</v>
      </c>
      <c r="F64" s="8">
        <v>4.4999999999999997E-3</v>
      </c>
      <c r="G64" s="58"/>
    </row>
    <row r="65" spans="1:7" x14ac:dyDescent="0.25">
      <c r="A65" s="57" t="s">
        <v>1200</v>
      </c>
      <c r="B65" s="17" t="s">
        <v>1201</v>
      </c>
      <c r="C65" s="17" t="s">
        <v>1202</v>
      </c>
      <c r="D65" s="6">
        <v>19665</v>
      </c>
      <c r="E65" s="7">
        <v>654.25</v>
      </c>
      <c r="F65" s="8">
        <v>4.4999999999999997E-3</v>
      </c>
      <c r="G65" s="58"/>
    </row>
    <row r="66" spans="1:7" x14ac:dyDescent="0.25">
      <c r="A66" s="57" t="s">
        <v>1509</v>
      </c>
      <c r="B66" s="17" t="s">
        <v>1510</v>
      </c>
      <c r="C66" s="17" t="s">
        <v>1511</v>
      </c>
      <c r="D66" s="6">
        <v>24454</v>
      </c>
      <c r="E66" s="7">
        <v>641.27</v>
      </c>
      <c r="F66" s="8">
        <v>4.4999999999999997E-3</v>
      </c>
      <c r="G66" s="58"/>
    </row>
    <row r="67" spans="1:7" x14ac:dyDescent="0.25">
      <c r="A67" s="57" t="s">
        <v>1267</v>
      </c>
      <c r="B67" s="17" t="s">
        <v>1268</v>
      </c>
      <c r="C67" s="17" t="s">
        <v>1257</v>
      </c>
      <c r="D67" s="6">
        <v>58749</v>
      </c>
      <c r="E67" s="7">
        <v>639.63</v>
      </c>
      <c r="F67" s="8">
        <v>4.4000000000000003E-3</v>
      </c>
      <c r="G67" s="58"/>
    </row>
    <row r="68" spans="1:7" x14ac:dyDescent="0.25">
      <c r="A68" s="57" t="s">
        <v>1213</v>
      </c>
      <c r="B68" s="17" t="s">
        <v>1214</v>
      </c>
      <c r="C68" s="17" t="s">
        <v>1199</v>
      </c>
      <c r="D68" s="6">
        <v>162776</v>
      </c>
      <c r="E68" s="7">
        <v>635.23</v>
      </c>
      <c r="F68" s="8">
        <v>4.4000000000000003E-3</v>
      </c>
      <c r="G68" s="58"/>
    </row>
    <row r="69" spans="1:7" x14ac:dyDescent="0.25">
      <c r="A69" s="57" t="s">
        <v>2231</v>
      </c>
      <c r="B69" s="17" t="s">
        <v>2232</v>
      </c>
      <c r="C69" s="17" t="s">
        <v>1238</v>
      </c>
      <c r="D69" s="6">
        <v>300000</v>
      </c>
      <c r="E69" s="7">
        <v>634.20000000000005</v>
      </c>
      <c r="F69" s="8">
        <v>4.4000000000000003E-3</v>
      </c>
      <c r="G69" s="58"/>
    </row>
    <row r="70" spans="1:7" x14ac:dyDescent="0.25">
      <c r="A70" s="57" t="s">
        <v>1790</v>
      </c>
      <c r="B70" s="17" t="s">
        <v>1791</v>
      </c>
      <c r="C70" s="17" t="s">
        <v>1792</v>
      </c>
      <c r="D70" s="6">
        <v>56105</v>
      </c>
      <c r="E70" s="7">
        <v>630.76</v>
      </c>
      <c r="F70" s="8">
        <v>4.4000000000000003E-3</v>
      </c>
      <c r="G70" s="58"/>
    </row>
    <row r="71" spans="1:7" x14ac:dyDescent="0.25">
      <c r="A71" s="57" t="s">
        <v>1860</v>
      </c>
      <c r="B71" s="17" t="s">
        <v>1861</v>
      </c>
      <c r="C71" s="17" t="s">
        <v>1238</v>
      </c>
      <c r="D71" s="6">
        <v>322656</v>
      </c>
      <c r="E71" s="7">
        <v>614.01</v>
      </c>
      <c r="F71" s="8">
        <v>4.3E-3</v>
      </c>
      <c r="G71" s="58"/>
    </row>
    <row r="72" spans="1:7" x14ac:dyDescent="0.25">
      <c r="A72" s="57" t="s">
        <v>1281</v>
      </c>
      <c r="B72" s="17" t="s">
        <v>1282</v>
      </c>
      <c r="C72" s="17" t="s">
        <v>1202</v>
      </c>
      <c r="D72" s="6">
        <v>299685</v>
      </c>
      <c r="E72" s="7">
        <v>603.87</v>
      </c>
      <c r="F72" s="8">
        <v>4.1999999999999997E-3</v>
      </c>
      <c r="G72" s="58"/>
    </row>
    <row r="73" spans="1:7" x14ac:dyDescent="0.25">
      <c r="A73" s="57" t="s">
        <v>2291</v>
      </c>
      <c r="B73" s="17" t="s">
        <v>2292</v>
      </c>
      <c r="C73" s="17" t="s">
        <v>1199</v>
      </c>
      <c r="D73" s="6">
        <v>322064</v>
      </c>
      <c r="E73" s="7">
        <v>603.05999999999995</v>
      </c>
      <c r="F73" s="8">
        <v>4.1999999999999997E-3</v>
      </c>
      <c r="G73" s="58"/>
    </row>
    <row r="74" spans="1:7" x14ac:dyDescent="0.25">
      <c r="A74" s="57" t="s">
        <v>1356</v>
      </c>
      <c r="B74" s="17" t="s">
        <v>1357</v>
      </c>
      <c r="C74" s="17" t="s">
        <v>1225</v>
      </c>
      <c r="D74" s="6">
        <v>6837</v>
      </c>
      <c r="E74" s="7">
        <v>599.89</v>
      </c>
      <c r="F74" s="8">
        <v>4.1999999999999997E-3</v>
      </c>
      <c r="G74" s="58"/>
    </row>
    <row r="75" spans="1:7" x14ac:dyDescent="0.25">
      <c r="A75" s="57" t="s">
        <v>1536</v>
      </c>
      <c r="B75" s="17" t="s">
        <v>1537</v>
      </c>
      <c r="C75" s="17" t="s">
        <v>1257</v>
      </c>
      <c r="D75" s="6">
        <v>22973</v>
      </c>
      <c r="E75" s="7">
        <v>597.44000000000005</v>
      </c>
      <c r="F75" s="8">
        <v>4.1000000000000003E-3</v>
      </c>
      <c r="G75" s="58"/>
    </row>
    <row r="76" spans="1:7" x14ac:dyDescent="0.25">
      <c r="A76" s="57" t="s">
        <v>2029</v>
      </c>
      <c r="B76" s="17" t="s">
        <v>2030</v>
      </c>
      <c r="C76" s="17" t="s">
        <v>1850</v>
      </c>
      <c r="D76" s="6">
        <v>20627</v>
      </c>
      <c r="E76" s="7">
        <v>592.4</v>
      </c>
      <c r="F76" s="8">
        <v>4.1000000000000003E-3</v>
      </c>
      <c r="G76" s="58"/>
    </row>
    <row r="77" spans="1:7" x14ac:dyDescent="0.25">
      <c r="A77" s="57" t="s">
        <v>1862</v>
      </c>
      <c r="B77" s="17" t="s">
        <v>1863</v>
      </c>
      <c r="C77" s="17" t="s">
        <v>1254</v>
      </c>
      <c r="D77" s="6">
        <v>434</v>
      </c>
      <c r="E77" s="7">
        <v>578.9</v>
      </c>
      <c r="F77" s="8">
        <v>4.0000000000000001E-3</v>
      </c>
      <c r="G77" s="58"/>
    </row>
    <row r="78" spans="1:7" x14ac:dyDescent="0.25">
      <c r="A78" s="57" t="s">
        <v>1436</v>
      </c>
      <c r="B78" s="17" t="s">
        <v>1437</v>
      </c>
      <c r="C78" s="17" t="s">
        <v>1230</v>
      </c>
      <c r="D78" s="6">
        <v>100000</v>
      </c>
      <c r="E78" s="7">
        <v>560.25</v>
      </c>
      <c r="F78" s="8">
        <v>3.8999999999999998E-3</v>
      </c>
      <c r="G78" s="58"/>
    </row>
    <row r="79" spans="1:7" x14ac:dyDescent="0.25">
      <c r="A79" s="57" t="s">
        <v>1271</v>
      </c>
      <c r="B79" s="17" t="s">
        <v>1272</v>
      </c>
      <c r="C79" s="17" t="s">
        <v>1273</v>
      </c>
      <c r="D79" s="6">
        <v>309352</v>
      </c>
      <c r="E79" s="7">
        <v>560.08000000000004</v>
      </c>
      <c r="F79" s="8">
        <v>3.8999999999999998E-3</v>
      </c>
      <c r="G79" s="58"/>
    </row>
    <row r="80" spans="1:7" x14ac:dyDescent="0.25">
      <c r="A80" s="57" t="s">
        <v>1322</v>
      </c>
      <c r="B80" s="17" t="s">
        <v>1323</v>
      </c>
      <c r="C80" s="17" t="s">
        <v>1199</v>
      </c>
      <c r="D80" s="6">
        <v>500000</v>
      </c>
      <c r="E80" s="7">
        <v>553.5</v>
      </c>
      <c r="F80" s="8">
        <v>3.8E-3</v>
      </c>
      <c r="G80" s="58"/>
    </row>
    <row r="81" spans="1:7" x14ac:dyDescent="0.25">
      <c r="A81" s="57" t="s">
        <v>2272</v>
      </c>
      <c r="B81" s="17" t="s">
        <v>2273</v>
      </c>
      <c r="C81" s="17" t="s">
        <v>1257</v>
      </c>
      <c r="D81" s="6">
        <v>144480</v>
      </c>
      <c r="E81" s="7">
        <v>553.21</v>
      </c>
      <c r="F81" s="8">
        <v>3.8E-3</v>
      </c>
      <c r="G81" s="58"/>
    </row>
    <row r="82" spans="1:7" x14ac:dyDescent="0.25">
      <c r="A82" s="57" t="s">
        <v>1234</v>
      </c>
      <c r="B82" s="17" t="s">
        <v>1235</v>
      </c>
      <c r="C82" s="17" t="s">
        <v>1180</v>
      </c>
      <c r="D82" s="6">
        <v>100892</v>
      </c>
      <c r="E82" s="7">
        <v>479.89</v>
      </c>
      <c r="F82" s="8">
        <v>3.3E-3</v>
      </c>
      <c r="G82" s="58"/>
    </row>
    <row r="83" spans="1:7" x14ac:dyDescent="0.25">
      <c r="A83" s="57" t="s">
        <v>1906</v>
      </c>
      <c r="B83" s="17" t="s">
        <v>1907</v>
      </c>
      <c r="C83" s="17" t="s">
        <v>1257</v>
      </c>
      <c r="D83" s="6">
        <v>30764</v>
      </c>
      <c r="E83" s="7">
        <v>467.86</v>
      </c>
      <c r="F83" s="8">
        <v>3.2000000000000002E-3</v>
      </c>
      <c r="G83" s="58"/>
    </row>
    <row r="84" spans="1:7" x14ac:dyDescent="0.25">
      <c r="A84" s="57" t="s">
        <v>1916</v>
      </c>
      <c r="B84" s="17" t="s">
        <v>1917</v>
      </c>
      <c r="C84" s="17" t="s">
        <v>1199</v>
      </c>
      <c r="D84" s="6">
        <v>50000</v>
      </c>
      <c r="E84" s="7">
        <v>448.9</v>
      </c>
      <c r="F84" s="8">
        <v>3.0999999999999999E-3</v>
      </c>
      <c r="G84" s="58"/>
    </row>
    <row r="85" spans="1:7" x14ac:dyDescent="0.25">
      <c r="A85" s="57" t="s">
        <v>2293</v>
      </c>
      <c r="B85" s="17" t="s">
        <v>2294</v>
      </c>
      <c r="C85" s="17" t="s">
        <v>1254</v>
      </c>
      <c r="D85" s="6">
        <v>16611</v>
      </c>
      <c r="E85" s="7">
        <v>445.57</v>
      </c>
      <c r="F85" s="8">
        <v>3.0999999999999999E-3</v>
      </c>
      <c r="G85" s="58"/>
    </row>
    <row r="86" spans="1:7" x14ac:dyDescent="0.25">
      <c r="A86" s="57" t="s">
        <v>1297</v>
      </c>
      <c r="B86" s="17" t="s">
        <v>1298</v>
      </c>
      <c r="C86" s="17" t="s">
        <v>1299</v>
      </c>
      <c r="D86" s="6">
        <v>5918</v>
      </c>
      <c r="E86" s="7">
        <v>442.62</v>
      </c>
      <c r="F86" s="8">
        <v>3.0999999999999999E-3</v>
      </c>
      <c r="G86" s="58"/>
    </row>
    <row r="87" spans="1:7" x14ac:dyDescent="0.25">
      <c r="A87" s="57" t="s">
        <v>2270</v>
      </c>
      <c r="B87" s="17" t="s">
        <v>2271</v>
      </c>
      <c r="C87" s="17" t="s">
        <v>1238</v>
      </c>
      <c r="D87" s="6">
        <v>83320</v>
      </c>
      <c r="E87" s="7">
        <v>431.22</v>
      </c>
      <c r="F87" s="8">
        <v>3.0000000000000001E-3</v>
      </c>
      <c r="G87" s="58"/>
    </row>
    <row r="88" spans="1:7" x14ac:dyDescent="0.25">
      <c r="A88" s="57" t="s">
        <v>1968</v>
      </c>
      <c r="B88" s="17" t="s">
        <v>1969</v>
      </c>
      <c r="C88" s="17" t="s">
        <v>1280</v>
      </c>
      <c r="D88" s="6">
        <v>43982</v>
      </c>
      <c r="E88" s="7">
        <v>385.15</v>
      </c>
      <c r="F88" s="8">
        <v>2.7000000000000001E-3</v>
      </c>
      <c r="G88" s="58"/>
    </row>
    <row r="89" spans="1:7" x14ac:dyDescent="0.25">
      <c r="A89" s="57" t="s">
        <v>1308</v>
      </c>
      <c r="B89" s="17" t="s">
        <v>1309</v>
      </c>
      <c r="C89" s="17" t="s">
        <v>1280</v>
      </c>
      <c r="D89" s="6">
        <v>3900</v>
      </c>
      <c r="E89" s="7">
        <v>380.22</v>
      </c>
      <c r="F89" s="8">
        <v>2.5999999999999999E-3</v>
      </c>
      <c r="G89" s="58"/>
    </row>
    <row r="90" spans="1:7" x14ac:dyDescent="0.25">
      <c r="A90" s="57" t="s">
        <v>1805</v>
      </c>
      <c r="B90" s="17" t="s">
        <v>1806</v>
      </c>
      <c r="C90" s="17" t="s">
        <v>1511</v>
      </c>
      <c r="D90" s="6">
        <v>57391</v>
      </c>
      <c r="E90" s="7">
        <v>205.34</v>
      </c>
      <c r="F90" s="8">
        <v>1.4E-3</v>
      </c>
      <c r="G90" s="58"/>
    </row>
    <row r="91" spans="1:7" x14ac:dyDescent="0.25">
      <c r="A91" s="57" t="s">
        <v>2268</v>
      </c>
      <c r="B91" s="17" t="s">
        <v>2269</v>
      </c>
      <c r="C91" s="17" t="s">
        <v>1257</v>
      </c>
      <c r="D91" s="6">
        <v>40005</v>
      </c>
      <c r="E91" s="7">
        <v>179.84</v>
      </c>
      <c r="F91" s="8">
        <v>1.1999999999999999E-3</v>
      </c>
      <c r="G91" s="58"/>
    </row>
    <row r="92" spans="1:7" x14ac:dyDescent="0.25">
      <c r="A92" s="57" t="s">
        <v>1803</v>
      </c>
      <c r="B92" s="17" t="s">
        <v>1804</v>
      </c>
      <c r="C92" s="17" t="s">
        <v>1393</v>
      </c>
      <c r="D92" s="6">
        <v>10400</v>
      </c>
      <c r="E92" s="7">
        <v>26.49</v>
      </c>
      <c r="F92" s="8">
        <v>2.0000000000000001E-4</v>
      </c>
      <c r="G92" s="58"/>
    </row>
    <row r="93" spans="1:7" x14ac:dyDescent="0.25">
      <c r="A93" s="59" t="s">
        <v>129</v>
      </c>
      <c r="B93" s="18"/>
      <c r="C93" s="18"/>
      <c r="D93" s="9"/>
      <c r="E93" s="20">
        <v>111490.41</v>
      </c>
      <c r="F93" s="21">
        <v>0.77370000000000005</v>
      </c>
      <c r="G93" s="60"/>
    </row>
    <row r="94" spans="1:7" x14ac:dyDescent="0.25">
      <c r="A94" s="59" t="s">
        <v>1551</v>
      </c>
      <c r="B94" s="17"/>
      <c r="C94" s="17"/>
      <c r="D94" s="6"/>
      <c r="E94" s="7"/>
      <c r="F94" s="8"/>
      <c r="G94" s="58"/>
    </row>
    <row r="95" spans="1:7" x14ac:dyDescent="0.25">
      <c r="A95" s="59" t="s">
        <v>129</v>
      </c>
      <c r="B95" s="17"/>
      <c r="C95" s="17"/>
      <c r="D95" s="6"/>
      <c r="E95" s="22" t="s">
        <v>123</v>
      </c>
      <c r="F95" s="23" t="s">
        <v>123</v>
      </c>
      <c r="G95" s="58"/>
    </row>
    <row r="96" spans="1:7" x14ac:dyDescent="0.25">
      <c r="A96" s="61" t="s">
        <v>165</v>
      </c>
      <c r="B96" s="40"/>
      <c r="C96" s="40"/>
      <c r="D96" s="41"/>
      <c r="E96" s="14">
        <v>111490.41</v>
      </c>
      <c r="F96" s="15">
        <v>0.77370000000000005</v>
      </c>
      <c r="G96" s="60"/>
    </row>
    <row r="97" spans="1:7" x14ac:dyDescent="0.25">
      <c r="A97" s="57"/>
      <c r="B97" s="17"/>
      <c r="C97" s="17"/>
      <c r="D97" s="6"/>
      <c r="E97" s="7"/>
      <c r="F97" s="8"/>
      <c r="G97" s="58"/>
    </row>
    <row r="98" spans="1:7" x14ac:dyDescent="0.25">
      <c r="A98" s="59" t="s">
        <v>221</v>
      </c>
      <c r="B98" s="17"/>
      <c r="C98" s="17"/>
      <c r="D98" s="6"/>
      <c r="E98" s="7"/>
      <c r="F98" s="8"/>
      <c r="G98" s="58"/>
    </row>
    <row r="99" spans="1:7" x14ac:dyDescent="0.25">
      <c r="A99" s="59" t="s">
        <v>222</v>
      </c>
      <c r="B99" s="17"/>
      <c r="C99" s="17"/>
      <c r="D99" s="6"/>
      <c r="E99" s="7"/>
      <c r="F99" s="8"/>
      <c r="G99" s="58"/>
    </row>
    <row r="100" spans="1:7" x14ac:dyDescent="0.25">
      <c r="A100" s="48" t="s">
        <v>995</v>
      </c>
      <c r="B100" s="17" t="s">
        <v>996</v>
      </c>
      <c r="C100" s="17" t="s">
        <v>239</v>
      </c>
      <c r="D100" s="6">
        <v>2500000</v>
      </c>
      <c r="E100" s="7">
        <v>2491.5300000000002</v>
      </c>
      <c r="F100" s="8">
        <v>1.7299999999999999E-2</v>
      </c>
      <c r="G100" s="58">
        <v>7.7274999999999996E-2</v>
      </c>
    </row>
    <row r="101" spans="1:7" x14ac:dyDescent="0.25">
      <c r="A101" s="48" t="s">
        <v>772</v>
      </c>
      <c r="B101" s="17" t="s">
        <v>773</v>
      </c>
      <c r="C101" s="17" t="s">
        <v>228</v>
      </c>
      <c r="D101" s="6">
        <v>2000000</v>
      </c>
      <c r="E101" s="7">
        <v>1993.54</v>
      </c>
      <c r="F101" s="8">
        <v>1.38E-2</v>
      </c>
      <c r="G101" s="58">
        <v>7.5949000000000003E-2</v>
      </c>
    </row>
    <row r="102" spans="1:7" x14ac:dyDescent="0.25">
      <c r="A102" s="59" t="s">
        <v>129</v>
      </c>
      <c r="B102" s="18"/>
      <c r="C102" s="18"/>
      <c r="D102" s="9"/>
      <c r="E102" s="20">
        <v>4485.07</v>
      </c>
      <c r="F102" s="21">
        <v>3.1099999999999999E-2</v>
      </c>
      <c r="G102" s="60"/>
    </row>
    <row r="103" spans="1:7" x14ac:dyDescent="0.25">
      <c r="A103" s="57"/>
      <c r="B103" s="17"/>
      <c r="C103" s="17"/>
      <c r="D103" s="6"/>
      <c r="E103" s="7"/>
      <c r="F103" s="8"/>
      <c r="G103" s="58"/>
    </row>
    <row r="104" spans="1:7" x14ac:dyDescent="0.25">
      <c r="A104" s="59" t="s">
        <v>454</v>
      </c>
      <c r="B104" s="17"/>
      <c r="C104" s="17"/>
      <c r="D104" s="6"/>
      <c r="E104" s="7"/>
      <c r="F104" s="8"/>
      <c r="G104" s="58"/>
    </row>
    <row r="105" spans="1:7" x14ac:dyDescent="0.25">
      <c r="A105" s="57" t="s">
        <v>712</v>
      </c>
      <c r="B105" s="17" t="s">
        <v>713</v>
      </c>
      <c r="C105" s="17" t="s">
        <v>128</v>
      </c>
      <c r="D105" s="6">
        <v>15000000</v>
      </c>
      <c r="E105" s="7">
        <v>15000.96</v>
      </c>
      <c r="F105" s="8">
        <v>0.1041</v>
      </c>
      <c r="G105" s="58">
        <v>7.1818137081999994E-2</v>
      </c>
    </row>
    <row r="106" spans="1:7" x14ac:dyDescent="0.25">
      <c r="A106" s="57" t="s">
        <v>888</v>
      </c>
      <c r="B106" s="17" t="s">
        <v>889</v>
      </c>
      <c r="C106" s="17" t="s">
        <v>128</v>
      </c>
      <c r="D106" s="6">
        <v>3850000</v>
      </c>
      <c r="E106" s="7">
        <v>3882.89</v>
      </c>
      <c r="F106" s="8">
        <v>2.7E-2</v>
      </c>
      <c r="G106" s="58">
        <v>7.1764302860000004E-2</v>
      </c>
    </row>
    <row r="107" spans="1:7" x14ac:dyDescent="0.25">
      <c r="A107" s="57" t="s">
        <v>455</v>
      </c>
      <c r="B107" s="17" t="s">
        <v>456</v>
      </c>
      <c r="C107" s="17" t="s">
        <v>128</v>
      </c>
      <c r="D107" s="6">
        <v>3500000</v>
      </c>
      <c r="E107" s="7">
        <v>3506.46</v>
      </c>
      <c r="F107" s="8">
        <v>2.4299999999999999E-2</v>
      </c>
      <c r="G107" s="58">
        <v>7.1790184529000003E-2</v>
      </c>
    </row>
    <row r="108" spans="1:7" x14ac:dyDescent="0.25">
      <c r="A108" s="59" t="s">
        <v>129</v>
      </c>
      <c r="B108" s="18"/>
      <c r="C108" s="18"/>
      <c r="D108" s="9"/>
      <c r="E108" s="20">
        <v>22390.31</v>
      </c>
      <c r="F108" s="21">
        <v>0.15540000000000001</v>
      </c>
      <c r="G108" s="60"/>
    </row>
    <row r="109" spans="1:7" x14ac:dyDescent="0.25">
      <c r="A109" s="57"/>
      <c r="B109" s="17"/>
      <c r="C109" s="17"/>
      <c r="D109" s="6"/>
      <c r="E109" s="7"/>
      <c r="F109" s="8"/>
      <c r="G109" s="58"/>
    </row>
    <row r="110" spans="1:7" x14ac:dyDescent="0.25">
      <c r="A110" s="59" t="s">
        <v>304</v>
      </c>
      <c r="B110" s="17"/>
      <c r="C110" s="17"/>
      <c r="D110" s="6"/>
      <c r="E110" s="7"/>
      <c r="F110" s="8"/>
      <c r="G110" s="58"/>
    </row>
    <row r="111" spans="1:7" x14ac:dyDescent="0.25">
      <c r="A111" s="59" t="s">
        <v>129</v>
      </c>
      <c r="B111" s="17"/>
      <c r="C111" s="17"/>
      <c r="D111" s="6"/>
      <c r="E111" s="22" t="s">
        <v>123</v>
      </c>
      <c r="F111" s="23" t="s">
        <v>123</v>
      </c>
      <c r="G111" s="58"/>
    </row>
    <row r="112" spans="1:7" x14ac:dyDescent="0.25">
      <c r="A112" s="57"/>
      <c r="B112" s="17"/>
      <c r="C112" s="17"/>
      <c r="D112" s="6"/>
      <c r="E112" s="7"/>
      <c r="F112" s="8"/>
      <c r="G112" s="58"/>
    </row>
    <row r="113" spans="1:7" x14ac:dyDescent="0.25">
      <c r="A113" s="59" t="s">
        <v>305</v>
      </c>
      <c r="B113" s="17"/>
      <c r="C113" s="17"/>
      <c r="D113" s="6"/>
      <c r="E113" s="7"/>
      <c r="F113" s="8"/>
      <c r="G113" s="58"/>
    </row>
    <row r="114" spans="1:7" x14ac:dyDescent="0.25">
      <c r="A114" s="59" t="s">
        <v>129</v>
      </c>
      <c r="B114" s="17"/>
      <c r="C114" s="17"/>
      <c r="D114" s="6"/>
      <c r="E114" s="22" t="s">
        <v>123</v>
      </c>
      <c r="F114" s="23" t="s">
        <v>123</v>
      </c>
      <c r="G114" s="58"/>
    </row>
    <row r="115" spans="1:7" x14ac:dyDescent="0.25">
      <c r="A115" s="57"/>
      <c r="B115" s="17"/>
      <c r="C115" s="17"/>
      <c r="D115" s="6"/>
      <c r="E115" s="7"/>
      <c r="F115" s="8"/>
      <c r="G115" s="58"/>
    </row>
    <row r="116" spans="1:7" x14ac:dyDescent="0.25">
      <c r="A116" s="61" t="s">
        <v>165</v>
      </c>
      <c r="B116" s="40"/>
      <c r="C116" s="40"/>
      <c r="D116" s="41"/>
      <c r="E116" s="20">
        <v>26875.38</v>
      </c>
      <c r="F116" s="21">
        <v>0.1865</v>
      </c>
      <c r="G116" s="60"/>
    </row>
    <row r="117" spans="1:7" x14ac:dyDescent="0.25">
      <c r="A117" s="57"/>
      <c r="B117" s="17"/>
      <c r="C117" s="17"/>
      <c r="D117" s="6"/>
      <c r="E117" s="7"/>
      <c r="F117" s="8"/>
      <c r="G117" s="58"/>
    </row>
    <row r="118" spans="1:7" x14ac:dyDescent="0.25">
      <c r="A118" s="57"/>
      <c r="B118" s="17"/>
      <c r="C118" s="17"/>
      <c r="D118" s="6"/>
      <c r="E118" s="7"/>
      <c r="F118" s="8"/>
      <c r="G118" s="58"/>
    </row>
    <row r="119" spans="1:7" x14ac:dyDescent="0.25">
      <c r="A119" s="59" t="s">
        <v>854</v>
      </c>
      <c r="B119" s="17"/>
      <c r="C119" s="17"/>
      <c r="D119" s="6"/>
      <c r="E119" s="7"/>
      <c r="F119" s="8"/>
      <c r="G119" s="58"/>
    </row>
    <row r="120" spans="1:7" x14ac:dyDescent="0.25">
      <c r="A120" s="57" t="s">
        <v>1753</v>
      </c>
      <c r="B120" s="17" t="s">
        <v>1754</v>
      </c>
      <c r="C120" s="17"/>
      <c r="D120" s="6">
        <v>94158.496199999994</v>
      </c>
      <c r="E120" s="7">
        <v>2936.19</v>
      </c>
      <c r="F120" s="8">
        <v>2.0400000000000001E-2</v>
      </c>
      <c r="G120" s="58"/>
    </row>
    <row r="121" spans="1:7" x14ac:dyDescent="0.25">
      <c r="A121" s="57" t="s">
        <v>2295</v>
      </c>
      <c r="B121" s="17" t="s">
        <v>2296</v>
      </c>
      <c r="C121" s="17"/>
      <c r="D121" s="6">
        <v>1634279.088</v>
      </c>
      <c r="E121" s="7">
        <v>210.83</v>
      </c>
      <c r="F121" s="8">
        <v>1.5E-3</v>
      </c>
      <c r="G121" s="58"/>
    </row>
    <row r="122" spans="1:7" x14ac:dyDescent="0.25">
      <c r="A122" s="57"/>
      <c r="B122" s="17"/>
      <c r="C122" s="17"/>
      <c r="D122" s="6"/>
      <c r="E122" s="7"/>
      <c r="F122" s="8"/>
      <c r="G122" s="58"/>
    </row>
    <row r="123" spans="1:7" x14ac:dyDescent="0.25">
      <c r="A123" s="61" t="s">
        <v>165</v>
      </c>
      <c r="B123" s="40"/>
      <c r="C123" s="40"/>
      <c r="D123" s="41"/>
      <c r="E123" s="20">
        <v>3147.02</v>
      </c>
      <c r="F123" s="21">
        <v>2.1899999999999999E-2</v>
      </c>
      <c r="G123" s="60"/>
    </row>
    <row r="124" spans="1:7" x14ac:dyDescent="0.25">
      <c r="A124" s="57"/>
      <c r="B124" s="17"/>
      <c r="C124" s="17"/>
      <c r="D124" s="6"/>
      <c r="E124" s="7"/>
      <c r="F124" s="8"/>
      <c r="G124" s="58"/>
    </row>
    <row r="125" spans="1:7" x14ac:dyDescent="0.25">
      <c r="A125" s="59" t="s">
        <v>169</v>
      </c>
      <c r="B125" s="17"/>
      <c r="C125" s="17"/>
      <c r="D125" s="6"/>
      <c r="E125" s="7"/>
      <c r="F125" s="8"/>
      <c r="G125" s="58"/>
    </row>
    <row r="126" spans="1:7" x14ac:dyDescent="0.25">
      <c r="A126" s="57" t="s">
        <v>170</v>
      </c>
      <c r="B126" s="17"/>
      <c r="C126" s="17"/>
      <c r="D126" s="6"/>
      <c r="E126" s="7">
        <v>1702.36</v>
      </c>
      <c r="F126" s="8">
        <v>1.18E-2</v>
      </c>
      <c r="G126" s="58">
        <v>7.0182999999999995E-2</v>
      </c>
    </row>
    <row r="127" spans="1:7" x14ac:dyDescent="0.25">
      <c r="A127" s="59" t="s">
        <v>129</v>
      </c>
      <c r="B127" s="18"/>
      <c r="C127" s="18"/>
      <c r="D127" s="9"/>
      <c r="E127" s="20">
        <v>1702.36</v>
      </c>
      <c r="F127" s="21">
        <v>1.18E-2</v>
      </c>
      <c r="G127" s="60"/>
    </row>
    <row r="128" spans="1:7" x14ac:dyDescent="0.25">
      <c r="A128" s="57"/>
      <c r="B128" s="17"/>
      <c r="C128" s="17"/>
      <c r="D128" s="6"/>
      <c r="E128" s="7"/>
      <c r="F128" s="8"/>
      <c r="G128" s="58"/>
    </row>
    <row r="129" spans="1:7" x14ac:dyDescent="0.25">
      <c r="A129" s="61" t="s">
        <v>165</v>
      </c>
      <c r="B129" s="40"/>
      <c r="C129" s="40"/>
      <c r="D129" s="41"/>
      <c r="E129" s="20">
        <v>1702.36</v>
      </c>
      <c r="F129" s="21">
        <v>1.18E-2</v>
      </c>
      <c r="G129" s="60"/>
    </row>
    <row r="130" spans="1:7" x14ac:dyDescent="0.25">
      <c r="A130" s="57" t="s">
        <v>171</v>
      </c>
      <c r="B130" s="17"/>
      <c r="C130" s="17"/>
      <c r="D130" s="6"/>
      <c r="E130" s="7">
        <v>835.18416860000002</v>
      </c>
      <c r="F130" s="8">
        <v>5.7980000000000002E-3</v>
      </c>
      <c r="G130" s="58"/>
    </row>
    <row r="131" spans="1:7" x14ac:dyDescent="0.25">
      <c r="A131" s="57" t="s">
        <v>173</v>
      </c>
      <c r="B131" s="17"/>
      <c r="C131" s="17"/>
      <c r="D131" s="6"/>
      <c r="E131" s="11">
        <v>-15.054168600000001</v>
      </c>
      <c r="F131" s="8">
        <v>3.0200000000000002E-4</v>
      </c>
      <c r="G131" s="58">
        <v>7.0182999999999995E-2</v>
      </c>
    </row>
    <row r="132" spans="1:7" x14ac:dyDescent="0.25">
      <c r="A132" s="62" t="s">
        <v>174</v>
      </c>
      <c r="B132" s="19"/>
      <c r="C132" s="19"/>
      <c r="D132" s="13"/>
      <c r="E132" s="14">
        <v>144035.29999999999</v>
      </c>
      <c r="F132" s="15">
        <v>1</v>
      </c>
      <c r="G132" s="63"/>
    </row>
    <row r="133" spans="1:7" x14ac:dyDescent="0.25">
      <c r="A133" s="48"/>
      <c r="G133" s="49"/>
    </row>
    <row r="134" spans="1:7" x14ac:dyDescent="0.25">
      <c r="A134" s="46" t="s">
        <v>176</v>
      </c>
      <c r="G134" s="49"/>
    </row>
    <row r="135" spans="1:7" x14ac:dyDescent="0.25">
      <c r="A135" s="48"/>
      <c r="G135" s="49"/>
    </row>
    <row r="136" spans="1:7" x14ac:dyDescent="0.25">
      <c r="A136" s="48"/>
      <c r="G136" s="49"/>
    </row>
    <row r="137" spans="1:7" x14ac:dyDescent="0.25">
      <c r="A137" s="46" t="s">
        <v>187</v>
      </c>
      <c r="G137" s="49"/>
    </row>
    <row r="138" spans="1:7" x14ac:dyDescent="0.25">
      <c r="A138" s="65" t="s">
        <v>188</v>
      </c>
      <c r="B138" s="66" t="s">
        <v>123</v>
      </c>
      <c r="G138" s="49"/>
    </row>
    <row r="139" spans="1:7" x14ac:dyDescent="0.25">
      <c r="A139" s="48" t="s">
        <v>189</v>
      </c>
      <c r="G139" s="49"/>
    </row>
    <row r="140" spans="1:7" x14ac:dyDescent="0.25">
      <c r="A140" s="48" t="s">
        <v>190</v>
      </c>
      <c r="B140" s="66" t="s">
        <v>191</v>
      </c>
      <c r="C140" s="66" t="s">
        <v>191</v>
      </c>
      <c r="G140" s="49"/>
    </row>
    <row r="141" spans="1:7" x14ac:dyDescent="0.25">
      <c r="A141" s="48"/>
      <c r="B141" s="28">
        <v>45198</v>
      </c>
      <c r="C141" s="28">
        <v>45382</v>
      </c>
      <c r="G141" s="49"/>
    </row>
    <row r="142" spans="1:7" x14ac:dyDescent="0.25">
      <c r="A142" s="48" t="s">
        <v>195</v>
      </c>
      <c r="B142" s="87">
        <v>52.24</v>
      </c>
      <c r="C142">
        <v>61.01</v>
      </c>
      <c r="E142" s="2"/>
      <c r="G142" s="68"/>
    </row>
    <row r="143" spans="1:7" x14ac:dyDescent="0.25">
      <c r="A143" s="48" t="s">
        <v>196</v>
      </c>
      <c r="B143" s="87">
        <v>27.43</v>
      </c>
      <c r="C143">
        <v>30.94</v>
      </c>
      <c r="E143" s="2"/>
      <c r="G143" s="68"/>
    </row>
    <row r="144" spans="1:7" x14ac:dyDescent="0.25">
      <c r="A144" s="48" t="s">
        <v>1873</v>
      </c>
      <c r="B144" s="87">
        <v>46.22</v>
      </c>
      <c r="C144">
        <v>53.51</v>
      </c>
      <c r="E144" s="2"/>
      <c r="G144" s="68"/>
    </row>
    <row r="145" spans="1:7" x14ac:dyDescent="0.25">
      <c r="A145" s="48" t="s">
        <v>1874</v>
      </c>
      <c r="B145" s="87">
        <v>47.1</v>
      </c>
      <c r="C145">
        <v>54.53</v>
      </c>
      <c r="E145" s="2"/>
      <c r="G145" s="68"/>
    </row>
    <row r="146" spans="1:7" x14ac:dyDescent="0.25">
      <c r="A146" s="48" t="s">
        <v>669</v>
      </c>
      <c r="B146" s="87">
        <v>46.71</v>
      </c>
      <c r="C146">
        <v>54.08</v>
      </c>
      <c r="E146" s="2"/>
      <c r="G146" s="68"/>
    </row>
    <row r="147" spans="1:7" x14ac:dyDescent="0.25">
      <c r="A147" s="48" t="s">
        <v>670</v>
      </c>
      <c r="B147" s="87">
        <v>23.57</v>
      </c>
      <c r="C147" s="87">
        <v>26.2</v>
      </c>
      <c r="E147" s="2"/>
      <c r="G147" s="68"/>
    </row>
    <row r="148" spans="1:7" x14ac:dyDescent="0.25">
      <c r="A148" s="48"/>
      <c r="B148" s="87"/>
      <c r="C148" s="87"/>
      <c r="E148" s="2"/>
      <c r="G148" s="68"/>
    </row>
    <row r="149" spans="1:7" x14ac:dyDescent="0.25">
      <c r="A149" s="47" t="s">
        <v>205</v>
      </c>
      <c r="B149" s="87"/>
      <c r="C149" s="87"/>
      <c r="E149" s="2"/>
      <c r="G149" s="68"/>
    </row>
    <row r="150" spans="1:7" x14ac:dyDescent="0.25">
      <c r="A150" s="48"/>
      <c r="E150" s="2"/>
      <c r="G150" s="68"/>
    </row>
    <row r="151" spans="1:7" x14ac:dyDescent="0.25">
      <c r="A151" s="48" t="s">
        <v>673</v>
      </c>
      <c r="G151" s="49"/>
    </row>
    <row r="152" spans="1:7" x14ac:dyDescent="0.25">
      <c r="A152" s="48"/>
      <c r="G152" s="49"/>
    </row>
    <row r="153" spans="1:7" x14ac:dyDescent="0.25">
      <c r="A153" s="76" t="s">
        <v>674</v>
      </c>
      <c r="B153" s="74" t="s">
        <v>675</v>
      </c>
      <c r="C153" s="77" t="s">
        <v>676</v>
      </c>
      <c r="D153" s="77" t="s">
        <v>677</v>
      </c>
      <c r="G153" s="49"/>
    </row>
    <row r="154" spans="1:7" x14ac:dyDescent="0.25">
      <c r="A154" s="76" t="s">
        <v>1877</v>
      </c>
      <c r="B154" s="74"/>
      <c r="C154" s="74">
        <v>1.02</v>
      </c>
      <c r="D154" s="74">
        <v>1.02</v>
      </c>
      <c r="G154" s="49"/>
    </row>
    <row r="155" spans="1:7" x14ac:dyDescent="0.25">
      <c r="A155" s="76" t="s">
        <v>683</v>
      </c>
      <c r="B155" s="74"/>
      <c r="C155" s="74">
        <v>1.02</v>
      </c>
      <c r="D155" s="74">
        <v>1.02</v>
      </c>
      <c r="G155" s="49"/>
    </row>
    <row r="156" spans="1:7" x14ac:dyDescent="0.25">
      <c r="A156" s="48"/>
      <c r="G156" s="49"/>
    </row>
    <row r="157" spans="1:7" x14ac:dyDescent="0.25">
      <c r="A157" s="48" t="s">
        <v>208</v>
      </c>
      <c r="B157" s="66" t="s">
        <v>123</v>
      </c>
      <c r="G157" s="49"/>
    </row>
    <row r="158" spans="1:7" x14ac:dyDescent="0.25">
      <c r="A158" s="65" t="s">
        <v>209</v>
      </c>
      <c r="B158" s="66" t="s">
        <v>123</v>
      </c>
      <c r="G158" s="49"/>
    </row>
    <row r="159" spans="1:7" ht="16.5" customHeight="1" x14ac:dyDescent="0.25">
      <c r="A159" s="65" t="s">
        <v>210</v>
      </c>
      <c r="B159" s="66" t="s">
        <v>123</v>
      </c>
      <c r="G159" s="49"/>
    </row>
    <row r="160" spans="1:7" x14ac:dyDescent="0.25">
      <c r="A160" s="48" t="s">
        <v>1756</v>
      </c>
      <c r="B160" s="69">
        <v>1.367326</v>
      </c>
      <c r="G160" s="49"/>
    </row>
    <row r="161" spans="1:7" ht="29.1" customHeight="1" x14ac:dyDescent="0.25">
      <c r="A161" s="65" t="s">
        <v>212</v>
      </c>
      <c r="B161" s="66" t="s">
        <v>123</v>
      </c>
      <c r="G161" s="49"/>
    </row>
    <row r="162" spans="1:7" ht="30" customHeight="1" x14ac:dyDescent="0.25">
      <c r="A162" s="65" t="s">
        <v>213</v>
      </c>
      <c r="B162" s="66" t="s">
        <v>123</v>
      </c>
      <c r="G162" s="49"/>
    </row>
    <row r="163" spans="1:7" ht="30" customHeight="1" x14ac:dyDescent="0.25">
      <c r="A163" s="65" t="s">
        <v>214</v>
      </c>
      <c r="B163" s="66" t="s">
        <v>123</v>
      </c>
      <c r="G163" s="49"/>
    </row>
    <row r="164" spans="1:7" x14ac:dyDescent="0.25">
      <c r="A164" s="48" t="s">
        <v>215</v>
      </c>
      <c r="B164" s="66" t="s">
        <v>123</v>
      </c>
      <c r="G164" s="49"/>
    </row>
    <row r="165" spans="1:7" x14ac:dyDescent="0.25">
      <c r="A165" s="48" t="s">
        <v>216</v>
      </c>
      <c r="B165" s="66" t="s">
        <v>123</v>
      </c>
      <c r="G165" s="49"/>
    </row>
    <row r="166" spans="1:7" ht="15.75" customHeight="1" thickBot="1" x14ac:dyDescent="0.3">
      <c r="A166" s="70"/>
      <c r="B166" s="71"/>
      <c r="C166" s="71"/>
      <c r="D166" s="71"/>
      <c r="E166" s="71"/>
      <c r="F166" s="71"/>
      <c r="G166" s="72"/>
    </row>
    <row r="168" spans="1:7" ht="69.95" customHeight="1" x14ac:dyDescent="0.25">
      <c r="A168" s="137" t="s">
        <v>217</v>
      </c>
      <c r="B168" s="137" t="s">
        <v>218</v>
      </c>
      <c r="C168" s="137" t="s">
        <v>5</v>
      </c>
      <c r="D168" s="137" t="s">
        <v>6</v>
      </c>
    </row>
    <row r="169" spans="1:7" ht="69.95" customHeight="1" x14ac:dyDescent="0.25">
      <c r="A169" s="137" t="s">
        <v>2297</v>
      </c>
      <c r="B169" s="137"/>
      <c r="C169" s="137" t="s">
        <v>80</v>
      </c>
      <c r="D169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302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42" bestFit="1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2298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thickBot="1" x14ac:dyDescent="0.3">
      <c r="A4" s="144" t="s">
        <v>2299</v>
      </c>
      <c r="B4" s="145"/>
      <c r="C4" s="145"/>
      <c r="D4" s="145"/>
      <c r="E4" s="145"/>
      <c r="F4" s="145"/>
      <c r="G4" s="146"/>
    </row>
    <row r="5" spans="1:8" x14ac:dyDescent="0.25">
      <c r="A5" s="91"/>
      <c r="B5" s="92"/>
      <c r="C5" s="92"/>
      <c r="D5" s="92"/>
      <c r="E5" s="92"/>
      <c r="F5" s="92"/>
      <c r="G5" s="93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9" t="s">
        <v>122</v>
      </c>
      <c r="B8" s="17"/>
      <c r="C8" s="17"/>
      <c r="D8" s="6"/>
      <c r="E8" s="7"/>
      <c r="F8" s="8"/>
      <c r="G8" s="58"/>
    </row>
    <row r="9" spans="1:8" x14ac:dyDescent="0.25">
      <c r="A9" s="59" t="s">
        <v>1174</v>
      </c>
      <c r="B9" s="17"/>
      <c r="C9" s="17"/>
      <c r="D9" s="6"/>
      <c r="E9" s="7"/>
      <c r="F9" s="8"/>
      <c r="G9" s="58"/>
    </row>
    <row r="10" spans="1:8" x14ac:dyDescent="0.25">
      <c r="A10" s="57" t="s">
        <v>1476</v>
      </c>
      <c r="B10" s="17" t="s">
        <v>1477</v>
      </c>
      <c r="C10" s="17" t="s">
        <v>1299</v>
      </c>
      <c r="D10" s="6">
        <v>16997</v>
      </c>
      <c r="E10" s="7">
        <v>45.47</v>
      </c>
      <c r="F10" s="8">
        <v>1.1900000000000001E-2</v>
      </c>
      <c r="G10" s="58"/>
    </row>
    <row r="11" spans="1:8" x14ac:dyDescent="0.25">
      <c r="A11" s="57" t="s">
        <v>1291</v>
      </c>
      <c r="B11" s="17" t="s">
        <v>1292</v>
      </c>
      <c r="C11" s="17" t="s">
        <v>1293</v>
      </c>
      <c r="D11" s="6">
        <v>1348</v>
      </c>
      <c r="E11" s="7">
        <v>45.15</v>
      </c>
      <c r="F11" s="8">
        <v>1.18E-2</v>
      </c>
      <c r="G11" s="58"/>
    </row>
    <row r="12" spans="1:8" x14ac:dyDescent="0.25">
      <c r="A12" s="57" t="s">
        <v>2300</v>
      </c>
      <c r="B12" s="17" t="s">
        <v>2301</v>
      </c>
      <c r="C12" s="17" t="s">
        <v>1368</v>
      </c>
      <c r="D12" s="6">
        <v>2226</v>
      </c>
      <c r="E12" s="7">
        <v>44.44</v>
      </c>
      <c r="F12" s="8">
        <v>1.1599999999999999E-2</v>
      </c>
      <c r="G12" s="58"/>
    </row>
    <row r="13" spans="1:8" x14ac:dyDescent="0.25">
      <c r="A13" s="57" t="s">
        <v>2302</v>
      </c>
      <c r="B13" s="17" t="s">
        <v>2303</v>
      </c>
      <c r="C13" s="17" t="s">
        <v>1299</v>
      </c>
      <c r="D13" s="6">
        <v>3424</v>
      </c>
      <c r="E13" s="7">
        <v>43.61</v>
      </c>
      <c r="F13" s="8">
        <v>1.14E-2</v>
      </c>
      <c r="G13" s="58"/>
    </row>
    <row r="14" spans="1:8" x14ac:dyDescent="0.25">
      <c r="A14" s="57" t="s">
        <v>1993</v>
      </c>
      <c r="B14" s="17" t="s">
        <v>1994</v>
      </c>
      <c r="C14" s="17" t="s">
        <v>1293</v>
      </c>
      <c r="D14" s="6">
        <v>1354</v>
      </c>
      <c r="E14" s="7">
        <v>41.23</v>
      </c>
      <c r="F14" s="8">
        <v>1.0800000000000001E-2</v>
      </c>
      <c r="G14" s="58"/>
    </row>
    <row r="15" spans="1:8" x14ac:dyDescent="0.25">
      <c r="A15" s="57" t="s">
        <v>1851</v>
      </c>
      <c r="B15" s="17" t="s">
        <v>1852</v>
      </c>
      <c r="C15" s="17" t="s">
        <v>1293</v>
      </c>
      <c r="D15" s="6">
        <v>2348</v>
      </c>
      <c r="E15" s="7">
        <v>40.200000000000003</v>
      </c>
      <c r="F15" s="8">
        <v>1.0500000000000001E-2</v>
      </c>
      <c r="G15" s="58"/>
    </row>
    <row r="16" spans="1:8" x14ac:dyDescent="0.25">
      <c r="A16" s="57" t="s">
        <v>1322</v>
      </c>
      <c r="B16" s="17" t="s">
        <v>1323</v>
      </c>
      <c r="C16" s="17" t="s">
        <v>1199</v>
      </c>
      <c r="D16" s="6">
        <v>35098</v>
      </c>
      <c r="E16" s="7">
        <v>38.85</v>
      </c>
      <c r="F16" s="8">
        <v>1.0200000000000001E-2</v>
      </c>
      <c r="G16" s="58"/>
    </row>
    <row r="17" spans="1:7" x14ac:dyDescent="0.25">
      <c r="A17" s="57" t="s">
        <v>1261</v>
      </c>
      <c r="B17" s="17" t="s">
        <v>1262</v>
      </c>
      <c r="C17" s="17" t="s">
        <v>1177</v>
      </c>
      <c r="D17" s="6">
        <v>15832</v>
      </c>
      <c r="E17" s="7">
        <v>38.04</v>
      </c>
      <c r="F17" s="8">
        <v>9.9000000000000008E-3</v>
      </c>
      <c r="G17" s="58"/>
    </row>
    <row r="18" spans="1:7" x14ac:dyDescent="0.25">
      <c r="A18" s="57" t="s">
        <v>1352</v>
      </c>
      <c r="B18" s="17" t="s">
        <v>1353</v>
      </c>
      <c r="C18" s="17" t="s">
        <v>1257</v>
      </c>
      <c r="D18" s="6">
        <v>3953</v>
      </c>
      <c r="E18" s="7">
        <v>37.89</v>
      </c>
      <c r="F18" s="8">
        <v>9.9000000000000008E-3</v>
      </c>
      <c r="G18" s="58"/>
    </row>
    <row r="19" spans="1:7" x14ac:dyDescent="0.25">
      <c r="A19" s="57" t="s">
        <v>1891</v>
      </c>
      <c r="B19" s="17" t="s">
        <v>1892</v>
      </c>
      <c r="C19" s="17" t="s">
        <v>1177</v>
      </c>
      <c r="D19" s="6">
        <v>20615</v>
      </c>
      <c r="E19" s="7">
        <v>37.659999999999997</v>
      </c>
      <c r="F19" s="8">
        <v>9.7999999999999997E-3</v>
      </c>
      <c r="G19" s="58"/>
    </row>
    <row r="20" spans="1:7" x14ac:dyDescent="0.25">
      <c r="A20" s="57" t="s">
        <v>2304</v>
      </c>
      <c r="B20" s="17" t="s">
        <v>2305</v>
      </c>
      <c r="C20" s="17" t="s">
        <v>1225</v>
      </c>
      <c r="D20" s="6">
        <v>5114</v>
      </c>
      <c r="E20" s="7">
        <v>36.94</v>
      </c>
      <c r="F20" s="8">
        <v>9.7000000000000003E-3</v>
      </c>
      <c r="G20" s="58"/>
    </row>
    <row r="21" spans="1:7" x14ac:dyDescent="0.25">
      <c r="A21" s="57" t="s">
        <v>1228</v>
      </c>
      <c r="B21" s="17" t="s">
        <v>1229</v>
      </c>
      <c r="C21" s="17" t="s">
        <v>1230</v>
      </c>
      <c r="D21" s="6">
        <v>23785</v>
      </c>
      <c r="E21" s="7">
        <v>36.28</v>
      </c>
      <c r="F21" s="8">
        <v>9.4999999999999998E-3</v>
      </c>
      <c r="G21" s="58"/>
    </row>
    <row r="22" spans="1:7" x14ac:dyDescent="0.25">
      <c r="A22" s="57" t="s">
        <v>1462</v>
      </c>
      <c r="B22" s="17" t="s">
        <v>1463</v>
      </c>
      <c r="C22" s="17" t="s">
        <v>1254</v>
      </c>
      <c r="D22" s="6">
        <v>11906</v>
      </c>
      <c r="E22" s="7">
        <v>36.26</v>
      </c>
      <c r="F22" s="8">
        <v>9.4999999999999998E-3</v>
      </c>
      <c r="G22" s="58"/>
    </row>
    <row r="23" spans="1:7" x14ac:dyDescent="0.25">
      <c r="A23" s="57" t="s">
        <v>1897</v>
      </c>
      <c r="B23" s="17" t="s">
        <v>1898</v>
      </c>
      <c r="C23" s="17" t="s">
        <v>1403</v>
      </c>
      <c r="D23" s="6">
        <v>2050</v>
      </c>
      <c r="E23" s="7">
        <v>35.42</v>
      </c>
      <c r="F23" s="8">
        <v>9.2999999999999992E-3</v>
      </c>
      <c r="G23" s="58"/>
    </row>
    <row r="24" spans="1:7" x14ac:dyDescent="0.25">
      <c r="A24" s="57" t="s">
        <v>2306</v>
      </c>
      <c r="B24" s="17" t="s">
        <v>2307</v>
      </c>
      <c r="C24" s="17" t="s">
        <v>1293</v>
      </c>
      <c r="D24" s="6">
        <v>1208</v>
      </c>
      <c r="E24" s="7">
        <v>35.22</v>
      </c>
      <c r="F24" s="8">
        <v>9.1999999999999998E-3</v>
      </c>
      <c r="G24" s="58"/>
    </row>
    <row r="25" spans="1:7" x14ac:dyDescent="0.25">
      <c r="A25" s="57" t="s">
        <v>1324</v>
      </c>
      <c r="B25" s="17" t="s">
        <v>1325</v>
      </c>
      <c r="C25" s="17" t="s">
        <v>1326</v>
      </c>
      <c r="D25" s="6">
        <v>5269</v>
      </c>
      <c r="E25" s="7">
        <v>35.07</v>
      </c>
      <c r="F25" s="8">
        <v>9.1999999999999998E-3</v>
      </c>
      <c r="G25" s="58"/>
    </row>
    <row r="26" spans="1:7" x14ac:dyDescent="0.25">
      <c r="A26" s="57" t="s">
        <v>2308</v>
      </c>
      <c r="B26" s="17" t="s">
        <v>2309</v>
      </c>
      <c r="C26" s="17" t="s">
        <v>1285</v>
      </c>
      <c r="D26" s="6">
        <v>5695</v>
      </c>
      <c r="E26" s="7">
        <v>34.270000000000003</v>
      </c>
      <c r="F26" s="8">
        <v>8.9999999999999993E-3</v>
      </c>
      <c r="G26" s="58"/>
    </row>
    <row r="27" spans="1:7" x14ac:dyDescent="0.25">
      <c r="A27" s="57" t="s">
        <v>2310</v>
      </c>
      <c r="B27" s="17" t="s">
        <v>2311</v>
      </c>
      <c r="C27" s="17" t="s">
        <v>1982</v>
      </c>
      <c r="D27" s="6">
        <v>15703</v>
      </c>
      <c r="E27" s="7">
        <v>32.729999999999997</v>
      </c>
      <c r="F27" s="8">
        <v>8.6E-3</v>
      </c>
      <c r="G27" s="58"/>
    </row>
    <row r="28" spans="1:7" x14ac:dyDescent="0.25">
      <c r="A28" s="57" t="s">
        <v>1434</v>
      </c>
      <c r="B28" s="17" t="s">
        <v>1435</v>
      </c>
      <c r="C28" s="17" t="s">
        <v>1225</v>
      </c>
      <c r="D28" s="6">
        <v>4303</v>
      </c>
      <c r="E28" s="7">
        <v>31.93</v>
      </c>
      <c r="F28" s="8">
        <v>8.3000000000000001E-3</v>
      </c>
      <c r="G28" s="58"/>
    </row>
    <row r="29" spans="1:7" x14ac:dyDescent="0.25">
      <c r="A29" s="57" t="s">
        <v>2221</v>
      </c>
      <c r="B29" s="17" t="s">
        <v>2222</v>
      </c>
      <c r="C29" s="17" t="s">
        <v>1296</v>
      </c>
      <c r="D29" s="6">
        <v>2412</v>
      </c>
      <c r="E29" s="7">
        <v>31.87</v>
      </c>
      <c r="F29" s="8">
        <v>8.3000000000000001E-3</v>
      </c>
      <c r="G29" s="58"/>
    </row>
    <row r="30" spans="1:7" x14ac:dyDescent="0.25">
      <c r="A30" s="57" t="s">
        <v>1885</v>
      </c>
      <c r="B30" s="17" t="s">
        <v>1886</v>
      </c>
      <c r="C30" s="17" t="s">
        <v>1257</v>
      </c>
      <c r="D30" s="6">
        <v>1887</v>
      </c>
      <c r="E30" s="7">
        <v>31.14</v>
      </c>
      <c r="F30" s="8">
        <v>8.0999999999999996E-3</v>
      </c>
      <c r="G30" s="58"/>
    </row>
    <row r="31" spans="1:7" x14ac:dyDescent="0.25">
      <c r="A31" s="57" t="s">
        <v>2312</v>
      </c>
      <c r="B31" s="17" t="s">
        <v>2313</v>
      </c>
      <c r="C31" s="17" t="s">
        <v>1248</v>
      </c>
      <c r="D31" s="6">
        <v>446</v>
      </c>
      <c r="E31" s="7">
        <v>31.13</v>
      </c>
      <c r="F31" s="8">
        <v>8.0999999999999996E-3</v>
      </c>
      <c r="G31" s="58"/>
    </row>
    <row r="32" spans="1:7" x14ac:dyDescent="0.25">
      <c r="A32" s="57" t="s">
        <v>1762</v>
      </c>
      <c r="B32" s="17" t="s">
        <v>1763</v>
      </c>
      <c r="C32" s="17" t="s">
        <v>1393</v>
      </c>
      <c r="D32" s="6">
        <v>3298</v>
      </c>
      <c r="E32" s="7">
        <v>30.85</v>
      </c>
      <c r="F32" s="8">
        <v>8.0999999999999996E-3</v>
      </c>
      <c r="G32" s="58"/>
    </row>
    <row r="33" spans="1:7" x14ac:dyDescent="0.25">
      <c r="A33" s="57" t="s">
        <v>2314</v>
      </c>
      <c r="B33" s="17" t="s">
        <v>2315</v>
      </c>
      <c r="C33" s="17" t="s">
        <v>1233</v>
      </c>
      <c r="D33" s="6">
        <v>12943</v>
      </c>
      <c r="E33" s="7">
        <v>30.07</v>
      </c>
      <c r="F33" s="8">
        <v>7.9000000000000008E-3</v>
      </c>
      <c r="G33" s="58"/>
    </row>
    <row r="34" spans="1:7" x14ac:dyDescent="0.25">
      <c r="A34" s="57" t="s">
        <v>1772</v>
      </c>
      <c r="B34" s="17" t="s">
        <v>1773</v>
      </c>
      <c r="C34" s="17" t="s">
        <v>1199</v>
      </c>
      <c r="D34" s="6">
        <v>2581</v>
      </c>
      <c r="E34" s="7">
        <v>28.69</v>
      </c>
      <c r="F34" s="8">
        <v>7.4999999999999997E-3</v>
      </c>
      <c r="G34" s="58"/>
    </row>
    <row r="35" spans="1:7" x14ac:dyDescent="0.25">
      <c r="A35" s="57" t="s">
        <v>1442</v>
      </c>
      <c r="B35" s="17" t="s">
        <v>1443</v>
      </c>
      <c r="C35" s="17" t="s">
        <v>1326</v>
      </c>
      <c r="D35" s="6">
        <v>917</v>
      </c>
      <c r="E35" s="7">
        <v>28.56</v>
      </c>
      <c r="F35" s="8">
        <v>7.4999999999999997E-3</v>
      </c>
      <c r="G35" s="58"/>
    </row>
    <row r="36" spans="1:7" x14ac:dyDescent="0.25">
      <c r="A36" s="57" t="s">
        <v>1920</v>
      </c>
      <c r="B36" s="17" t="s">
        <v>1921</v>
      </c>
      <c r="C36" s="17" t="s">
        <v>1177</v>
      </c>
      <c r="D36" s="6">
        <v>29994</v>
      </c>
      <c r="E36" s="7">
        <v>27.76</v>
      </c>
      <c r="F36" s="8">
        <v>7.3000000000000001E-3</v>
      </c>
      <c r="G36" s="58"/>
    </row>
    <row r="37" spans="1:7" x14ac:dyDescent="0.25">
      <c r="A37" s="57" t="s">
        <v>2316</v>
      </c>
      <c r="B37" s="17" t="s">
        <v>2317</v>
      </c>
      <c r="C37" s="17" t="s">
        <v>1273</v>
      </c>
      <c r="D37" s="6">
        <v>7605</v>
      </c>
      <c r="E37" s="7">
        <v>27.11</v>
      </c>
      <c r="F37" s="8">
        <v>7.1000000000000004E-3</v>
      </c>
      <c r="G37" s="58"/>
    </row>
    <row r="38" spans="1:7" x14ac:dyDescent="0.25">
      <c r="A38" s="57" t="s">
        <v>2318</v>
      </c>
      <c r="B38" s="17" t="s">
        <v>2319</v>
      </c>
      <c r="C38" s="17" t="s">
        <v>1233</v>
      </c>
      <c r="D38" s="6">
        <v>2533</v>
      </c>
      <c r="E38" s="7">
        <v>27.1</v>
      </c>
      <c r="F38" s="8">
        <v>7.1000000000000004E-3</v>
      </c>
      <c r="G38" s="58"/>
    </row>
    <row r="39" spans="1:7" x14ac:dyDescent="0.25">
      <c r="A39" s="57" t="s">
        <v>1350</v>
      </c>
      <c r="B39" s="17" t="s">
        <v>1351</v>
      </c>
      <c r="C39" s="17" t="s">
        <v>1293</v>
      </c>
      <c r="D39" s="6">
        <v>20032</v>
      </c>
      <c r="E39" s="7">
        <v>26.91</v>
      </c>
      <c r="F39" s="8">
        <v>7.0000000000000001E-3</v>
      </c>
      <c r="G39" s="58"/>
    </row>
    <row r="40" spans="1:7" x14ac:dyDescent="0.25">
      <c r="A40" s="57" t="s">
        <v>1958</v>
      </c>
      <c r="B40" s="17" t="s">
        <v>1959</v>
      </c>
      <c r="C40" s="17" t="s">
        <v>1296</v>
      </c>
      <c r="D40" s="6">
        <v>1290</v>
      </c>
      <c r="E40" s="7">
        <v>26.56</v>
      </c>
      <c r="F40" s="8">
        <v>6.8999999999999999E-3</v>
      </c>
      <c r="G40" s="58"/>
    </row>
    <row r="41" spans="1:7" x14ac:dyDescent="0.25">
      <c r="A41" s="57" t="s">
        <v>2320</v>
      </c>
      <c r="B41" s="17" t="s">
        <v>2321</v>
      </c>
      <c r="C41" s="17" t="s">
        <v>1360</v>
      </c>
      <c r="D41" s="6">
        <v>2604</v>
      </c>
      <c r="E41" s="7">
        <v>26.07</v>
      </c>
      <c r="F41" s="8">
        <v>6.7999999999999996E-3</v>
      </c>
      <c r="G41" s="58"/>
    </row>
    <row r="42" spans="1:7" x14ac:dyDescent="0.25">
      <c r="A42" s="57" t="s">
        <v>2322</v>
      </c>
      <c r="B42" s="17" t="s">
        <v>2323</v>
      </c>
      <c r="C42" s="17" t="s">
        <v>1225</v>
      </c>
      <c r="D42" s="6">
        <v>2350</v>
      </c>
      <c r="E42" s="7">
        <v>25.77</v>
      </c>
      <c r="F42" s="8">
        <v>6.7000000000000002E-3</v>
      </c>
      <c r="G42" s="58"/>
    </row>
    <row r="43" spans="1:7" x14ac:dyDescent="0.25">
      <c r="A43" s="57" t="s">
        <v>1507</v>
      </c>
      <c r="B43" s="17" t="s">
        <v>1508</v>
      </c>
      <c r="C43" s="17" t="s">
        <v>1177</v>
      </c>
      <c r="D43" s="6">
        <v>18988</v>
      </c>
      <c r="E43" s="7">
        <v>25.66</v>
      </c>
      <c r="F43" s="8">
        <v>6.7000000000000002E-3</v>
      </c>
      <c r="G43" s="58"/>
    </row>
    <row r="44" spans="1:7" x14ac:dyDescent="0.25">
      <c r="A44" s="57" t="s">
        <v>2324</v>
      </c>
      <c r="B44" s="17" t="s">
        <v>2325</v>
      </c>
      <c r="C44" s="17" t="s">
        <v>1238</v>
      </c>
      <c r="D44" s="6">
        <v>5620</v>
      </c>
      <c r="E44" s="7">
        <v>25.26</v>
      </c>
      <c r="F44" s="8">
        <v>6.6E-3</v>
      </c>
      <c r="G44" s="58"/>
    </row>
    <row r="45" spans="1:7" x14ac:dyDescent="0.25">
      <c r="A45" s="57" t="s">
        <v>1339</v>
      </c>
      <c r="B45" s="17" t="s">
        <v>1340</v>
      </c>
      <c r="C45" s="17" t="s">
        <v>1199</v>
      </c>
      <c r="D45" s="6">
        <v>14317</v>
      </c>
      <c r="E45" s="7">
        <v>24.79</v>
      </c>
      <c r="F45" s="8">
        <v>6.4999999999999997E-3</v>
      </c>
      <c r="G45" s="58"/>
    </row>
    <row r="46" spans="1:7" x14ac:dyDescent="0.25">
      <c r="A46" s="57" t="s">
        <v>2291</v>
      </c>
      <c r="B46" s="17" t="s">
        <v>2292</v>
      </c>
      <c r="C46" s="17" t="s">
        <v>1199</v>
      </c>
      <c r="D46" s="6">
        <v>13227</v>
      </c>
      <c r="E46" s="7">
        <v>24.77</v>
      </c>
      <c r="F46" s="8">
        <v>6.4999999999999997E-3</v>
      </c>
      <c r="G46" s="58"/>
    </row>
    <row r="47" spans="1:7" x14ac:dyDescent="0.25">
      <c r="A47" s="57" t="s">
        <v>1333</v>
      </c>
      <c r="B47" s="17" t="s">
        <v>1334</v>
      </c>
      <c r="C47" s="17" t="s">
        <v>1222</v>
      </c>
      <c r="D47" s="6">
        <v>1867</v>
      </c>
      <c r="E47" s="7">
        <v>24.76</v>
      </c>
      <c r="F47" s="8">
        <v>6.4999999999999997E-3</v>
      </c>
      <c r="G47" s="58"/>
    </row>
    <row r="48" spans="1:7" x14ac:dyDescent="0.25">
      <c r="A48" s="57" t="s">
        <v>2326</v>
      </c>
      <c r="B48" s="17" t="s">
        <v>2327</v>
      </c>
      <c r="C48" s="17" t="s">
        <v>1254</v>
      </c>
      <c r="D48" s="6">
        <v>3250</v>
      </c>
      <c r="E48" s="7">
        <v>24.71</v>
      </c>
      <c r="F48" s="8">
        <v>6.4999999999999997E-3</v>
      </c>
      <c r="G48" s="58"/>
    </row>
    <row r="49" spans="1:7" x14ac:dyDescent="0.25">
      <c r="A49" s="57" t="s">
        <v>2328</v>
      </c>
      <c r="B49" s="17" t="s">
        <v>2329</v>
      </c>
      <c r="C49" s="17" t="s">
        <v>1859</v>
      </c>
      <c r="D49" s="6">
        <v>3645</v>
      </c>
      <c r="E49" s="7">
        <v>24.42</v>
      </c>
      <c r="F49" s="8">
        <v>6.4000000000000003E-3</v>
      </c>
      <c r="G49" s="58"/>
    </row>
    <row r="50" spans="1:7" x14ac:dyDescent="0.25">
      <c r="A50" s="57" t="s">
        <v>1276</v>
      </c>
      <c r="B50" s="17" t="s">
        <v>1277</v>
      </c>
      <c r="C50" s="17" t="s">
        <v>1230</v>
      </c>
      <c r="D50" s="6">
        <v>8690</v>
      </c>
      <c r="E50" s="7">
        <v>24.16</v>
      </c>
      <c r="F50" s="8">
        <v>6.3E-3</v>
      </c>
      <c r="G50" s="58"/>
    </row>
    <row r="51" spans="1:7" x14ac:dyDescent="0.25">
      <c r="A51" s="57" t="s">
        <v>2330</v>
      </c>
      <c r="B51" s="17" t="s">
        <v>2331</v>
      </c>
      <c r="C51" s="17" t="s">
        <v>1180</v>
      </c>
      <c r="D51" s="6">
        <v>12810</v>
      </c>
      <c r="E51" s="7">
        <v>23.82</v>
      </c>
      <c r="F51" s="8">
        <v>6.1999999999999998E-3</v>
      </c>
      <c r="G51" s="58"/>
    </row>
    <row r="52" spans="1:7" x14ac:dyDescent="0.25">
      <c r="A52" s="57" t="s">
        <v>2332</v>
      </c>
      <c r="B52" s="17" t="s">
        <v>2333</v>
      </c>
      <c r="C52" s="17" t="s">
        <v>1296</v>
      </c>
      <c r="D52" s="6">
        <v>1782</v>
      </c>
      <c r="E52" s="7">
        <v>22.88</v>
      </c>
      <c r="F52" s="8">
        <v>6.0000000000000001E-3</v>
      </c>
      <c r="G52" s="58"/>
    </row>
    <row r="53" spans="1:7" x14ac:dyDescent="0.25">
      <c r="A53" s="57" t="s">
        <v>2334</v>
      </c>
      <c r="B53" s="17" t="s">
        <v>2335</v>
      </c>
      <c r="C53" s="17" t="s">
        <v>1257</v>
      </c>
      <c r="D53" s="6">
        <v>2401</v>
      </c>
      <c r="E53" s="7">
        <v>22.86</v>
      </c>
      <c r="F53" s="8">
        <v>6.0000000000000001E-3</v>
      </c>
      <c r="G53" s="58"/>
    </row>
    <row r="54" spans="1:7" x14ac:dyDescent="0.25">
      <c r="A54" s="57" t="s">
        <v>2336</v>
      </c>
      <c r="B54" s="17" t="s">
        <v>2337</v>
      </c>
      <c r="C54" s="17" t="s">
        <v>2338</v>
      </c>
      <c r="D54" s="6">
        <v>1387</v>
      </c>
      <c r="E54" s="7">
        <v>22.61</v>
      </c>
      <c r="F54" s="8">
        <v>5.8999999999999999E-3</v>
      </c>
      <c r="G54" s="58"/>
    </row>
    <row r="55" spans="1:7" x14ac:dyDescent="0.25">
      <c r="A55" s="57" t="s">
        <v>2339</v>
      </c>
      <c r="B55" s="17" t="s">
        <v>2340</v>
      </c>
      <c r="C55" s="17" t="s">
        <v>1233</v>
      </c>
      <c r="D55" s="6">
        <v>38306</v>
      </c>
      <c r="E55" s="7">
        <v>22.43</v>
      </c>
      <c r="F55" s="8">
        <v>5.8999999999999999E-3</v>
      </c>
      <c r="G55" s="58"/>
    </row>
    <row r="56" spans="1:7" x14ac:dyDescent="0.25">
      <c r="A56" s="57" t="s">
        <v>2341</v>
      </c>
      <c r="B56" s="17" t="s">
        <v>2342</v>
      </c>
      <c r="C56" s="17" t="s">
        <v>1293</v>
      </c>
      <c r="D56" s="6">
        <v>3318</v>
      </c>
      <c r="E56" s="7">
        <v>22.42</v>
      </c>
      <c r="F56" s="8">
        <v>5.8999999999999999E-3</v>
      </c>
      <c r="G56" s="58"/>
    </row>
    <row r="57" spans="1:7" x14ac:dyDescent="0.25">
      <c r="A57" s="57" t="s">
        <v>2225</v>
      </c>
      <c r="B57" s="17" t="s">
        <v>2226</v>
      </c>
      <c r="C57" s="17" t="s">
        <v>1199</v>
      </c>
      <c r="D57" s="6">
        <v>3090</v>
      </c>
      <c r="E57" s="7">
        <v>22.23</v>
      </c>
      <c r="F57" s="8">
        <v>5.7999999999999996E-3</v>
      </c>
      <c r="G57" s="58"/>
    </row>
    <row r="58" spans="1:7" x14ac:dyDescent="0.25">
      <c r="A58" s="57" t="s">
        <v>1924</v>
      </c>
      <c r="B58" s="17" t="s">
        <v>1925</v>
      </c>
      <c r="C58" s="17" t="s">
        <v>1233</v>
      </c>
      <c r="D58" s="6">
        <v>3194</v>
      </c>
      <c r="E58" s="7">
        <v>22.17</v>
      </c>
      <c r="F58" s="8">
        <v>5.7999999999999996E-3</v>
      </c>
      <c r="G58" s="58"/>
    </row>
    <row r="59" spans="1:7" x14ac:dyDescent="0.25">
      <c r="A59" s="57" t="s">
        <v>2343</v>
      </c>
      <c r="B59" s="17" t="s">
        <v>2344</v>
      </c>
      <c r="C59" s="17" t="s">
        <v>1210</v>
      </c>
      <c r="D59" s="6">
        <v>23576</v>
      </c>
      <c r="E59" s="7">
        <v>21.64</v>
      </c>
      <c r="F59" s="8">
        <v>5.7000000000000002E-3</v>
      </c>
      <c r="G59" s="58"/>
    </row>
    <row r="60" spans="1:7" x14ac:dyDescent="0.25">
      <c r="A60" s="57" t="s">
        <v>2345</v>
      </c>
      <c r="B60" s="17" t="s">
        <v>2346</v>
      </c>
      <c r="C60" s="17" t="s">
        <v>1293</v>
      </c>
      <c r="D60" s="6">
        <v>4496</v>
      </c>
      <c r="E60" s="7">
        <v>21.18</v>
      </c>
      <c r="F60" s="8">
        <v>5.4999999999999997E-3</v>
      </c>
      <c r="G60" s="58"/>
    </row>
    <row r="61" spans="1:7" x14ac:dyDescent="0.25">
      <c r="A61" s="57" t="s">
        <v>2347</v>
      </c>
      <c r="B61" s="17" t="s">
        <v>2348</v>
      </c>
      <c r="C61" s="17" t="s">
        <v>1199</v>
      </c>
      <c r="D61" s="6">
        <v>339</v>
      </c>
      <c r="E61" s="7">
        <v>21.17</v>
      </c>
      <c r="F61" s="8">
        <v>5.4999999999999997E-3</v>
      </c>
      <c r="G61" s="58"/>
    </row>
    <row r="62" spans="1:7" x14ac:dyDescent="0.25">
      <c r="A62" s="57" t="s">
        <v>2349</v>
      </c>
      <c r="B62" s="17" t="s">
        <v>2350</v>
      </c>
      <c r="C62" s="17" t="s">
        <v>1233</v>
      </c>
      <c r="D62" s="6">
        <v>17730</v>
      </c>
      <c r="E62" s="7">
        <v>21.08</v>
      </c>
      <c r="F62" s="8">
        <v>5.4999999999999997E-3</v>
      </c>
      <c r="G62" s="58"/>
    </row>
    <row r="63" spans="1:7" x14ac:dyDescent="0.25">
      <c r="A63" s="57" t="s">
        <v>1544</v>
      </c>
      <c r="B63" s="17" t="s">
        <v>1545</v>
      </c>
      <c r="C63" s="17" t="s">
        <v>1302</v>
      </c>
      <c r="D63" s="6">
        <v>793</v>
      </c>
      <c r="E63" s="7">
        <v>20.98</v>
      </c>
      <c r="F63" s="8">
        <v>5.4999999999999997E-3</v>
      </c>
      <c r="G63" s="58"/>
    </row>
    <row r="64" spans="1:7" x14ac:dyDescent="0.25">
      <c r="A64" s="57" t="s">
        <v>2351</v>
      </c>
      <c r="B64" s="17" t="s">
        <v>2352</v>
      </c>
      <c r="C64" s="17" t="s">
        <v>1257</v>
      </c>
      <c r="D64" s="6">
        <v>16084</v>
      </c>
      <c r="E64" s="7">
        <v>20.73</v>
      </c>
      <c r="F64" s="8">
        <v>5.4000000000000003E-3</v>
      </c>
      <c r="G64" s="58"/>
    </row>
    <row r="65" spans="1:7" x14ac:dyDescent="0.25">
      <c r="A65" s="57" t="s">
        <v>2353</v>
      </c>
      <c r="B65" s="17" t="s">
        <v>2354</v>
      </c>
      <c r="C65" s="17" t="s">
        <v>1305</v>
      </c>
      <c r="D65" s="6">
        <v>1085</v>
      </c>
      <c r="E65" s="7">
        <v>20.49</v>
      </c>
      <c r="F65" s="8">
        <v>5.4000000000000003E-3</v>
      </c>
      <c r="G65" s="58"/>
    </row>
    <row r="66" spans="1:7" x14ac:dyDescent="0.25">
      <c r="A66" s="57" t="s">
        <v>2029</v>
      </c>
      <c r="B66" s="17" t="s">
        <v>2030</v>
      </c>
      <c r="C66" s="17" t="s">
        <v>1850</v>
      </c>
      <c r="D66" s="6">
        <v>710</v>
      </c>
      <c r="E66" s="7">
        <v>20.39</v>
      </c>
      <c r="F66" s="8">
        <v>5.3E-3</v>
      </c>
      <c r="G66" s="58"/>
    </row>
    <row r="67" spans="1:7" x14ac:dyDescent="0.25">
      <c r="A67" s="57" t="s">
        <v>1458</v>
      </c>
      <c r="B67" s="17" t="s">
        <v>1459</v>
      </c>
      <c r="C67" s="17" t="s">
        <v>1273</v>
      </c>
      <c r="D67" s="6">
        <v>1488</v>
      </c>
      <c r="E67" s="7">
        <v>20.3</v>
      </c>
      <c r="F67" s="8">
        <v>5.3E-3</v>
      </c>
      <c r="G67" s="58"/>
    </row>
    <row r="68" spans="1:7" x14ac:dyDescent="0.25">
      <c r="A68" s="57" t="s">
        <v>1780</v>
      </c>
      <c r="B68" s="17" t="s">
        <v>1781</v>
      </c>
      <c r="C68" s="17" t="s">
        <v>1199</v>
      </c>
      <c r="D68" s="6">
        <v>1390</v>
      </c>
      <c r="E68" s="7">
        <v>20.04</v>
      </c>
      <c r="F68" s="8">
        <v>5.1999999999999998E-3</v>
      </c>
      <c r="G68" s="58"/>
    </row>
    <row r="69" spans="1:7" x14ac:dyDescent="0.25">
      <c r="A69" s="57" t="s">
        <v>2355</v>
      </c>
      <c r="B69" s="17" t="s">
        <v>2356</v>
      </c>
      <c r="C69" s="17" t="s">
        <v>1192</v>
      </c>
      <c r="D69" s="6">
        <v>16466</v>
      </c>
      <c r="E69" s="7">
        <v>20.03</v>
      </c>
      <c r="F69" s="8">
        <v>5.1999999999999998E-3</v>
      </c>
      <c r="G69" s="58"/>
    </row>
    <row r="70" spans="1:7" x14ac:dyDescent="0.25">
      <c r="A70" s="57" t="s">
        <v>2357</v>
      </c>
      <c r="B70" s="17" t="s">
        <v>2358</v>
      </c>
      <c r="C70" s="17" t="s">
        <v>1285</v>
      </c>
      <c r="D70" s="6">
        <v>1981</v>
      </c>
      <c r="E70" s="7">
        <v>19.829999999999998</v>
      </c>
      <c r="F70" s="8">
        <v>5.1999999999999998E-3</v>
      </c>
      <c r="G70" s="58"/>
    </row>
    <row r="71" spans="1:7" x14ac:dyDescent="0.25">
      <c r="A71" s="57" t="s">
        <v>2359</v>
      </c>
      <c r="B71" s="17" t="s">
        <v>2360</v>
      </c>
      <c r="C71" s="17" t="s">
        <v>1248</v>
      </c>
      <c r="D71" s="6">
        <v>3790</v>
      </c>
      <c r="E71" s="7">
        <v>19.77</v>
      </c>
      <c r="F71" s="8">
        <v>5.1999999999999998E-3</v>
      </c>
      <c r="G71" s="58"/>
    </row>
    <row r="72" spans="1:7" x14ac:dyDescent="0.25">
      <c r="A72" s="57" t="s">
        <v>2361</v>
      </c>
      <c r="B72" s="17" t="s">
        <v>2362</v>
      </c>
      <c r="C72" s="17" t="s">
        <v>1248</v>
      </c>
      <c r="D72" s="6">
        <v>280</v>
      </c>
      <c r="E72" s="7">
        <v>19.52</v>
      </c>
      <c r="F72" s="8">
        <v>5.1000000000000004E-3</v>
      </c>
      <c r="G72" s="58"/>
    </row>
    <row r="73" spans="1:7" x14ac:dyDescent="0.25">
      <c r="A73" s="57" t="s">
        <v>2363</v>
      </c>
      <c r="B73" s="17" t="s">
        <v>2364</v>
      </c>
      <c r="C73" s="17" t="s">
        <v>1199</v>
      </c>
      <c r="D73" s="6">
        <v>11584</v>
      </c>
      <c r="E73" s="7">
        <v>19.5</v>
      </c>
      <c r="F73" s="8">
        <v>5.1000000000000004E-3</v>
      </c>
      <c r="G73" s="58"/>
    </row>
    <row r="74" spans="1:7" x14ac:dyDescent="0.25">
      <c r="A74" s="57" t="s">
        <v>2365</v>
      </c>
      <c r="B74" s="17" t="s">
        <v>2366</v>
      </c>
      <c r="C74" s="17" t="s">
        <v>1257</v>
      </c>
      <c r="D74" s="6">
        <v>237</v>
      </c>
      <c r="E74" s="7">
        <v>19.23</v>
      </c>
      <c r="F74" s="8">
        <v>5.0000000000000001E-3</v>
      </c>
      <c r="G74" s="58"/>
    </row>
    <row r="75" spans="1:7" x14ac:dyDescent="0.25">
      <c r="A75" s="57" t="s">
        <v>2367</v>
      </c>
      <c r="B75" s="17" t="s">
        <v>2368</v>
      </c>
      <c r="C75" s="17" t="s">
        <v>1192</v>
      </c>
      <c r="D75" s="6">
        <v>8429</v>
      </c>
      <c r="E75" s="7">
        <v>19.23</v>
      </c>
      <c r="F75" s="8">
        <v>5.0000000000000001E-3</v>
      </c>
      <c r="G75" s="58"/>
    </row>
    <row r="76" spans="1:7" x14ac:dyDescent="0.25">
      <c r="A76" s="57" t="s">
        <v>1976</v>
      </c>
      <c r="B76" s="17" t="s">
        <v>1977</v>
      </c>
      <c r="C76" s="17" t="s">
        <v>1285</v>
      </c>
      <c r="D76" s="6">
        <v>685</v>
      </c>
      <c r="E76" s="7">
        <v>19.14</v>
      </c>
      <c r="F76" s="8">
        <v>5.0000000000000001E-3</v>
      </c>
      <c r="G76" s="58"/>
    </row>
    <row r="77" spans="1:7" x14ac:dyDescent="0.25">
      <c r="A77" s="57" t="s">
        <v>2369</v>
      </c>
      <c r="B77" s="17" t="s">
        <v>2370</v>
      </c>
      <c r="C77" s="17" t="s">
        <v>1233</v>
      </c>
      <c r="D77" s="6">
        <v>8700</v>
      </c>
      <c r="E77" s="7">
        <v>19.11</v>
      </c>
      <c r="F77" s="8">
        <v>5.0000000000000001E-3</v>
      </c>
      <c r="G77" s="58"/>
    </row>
    <row r="78" spans="1:7" x14ac:dyDescent="0.25">
      <c r="A78" s="57" t="s">
        <v>2371</v>
      </c>
      <c r="B78" s="17" t="s">
        <v>2372</v>
      </c>
      <c r="C78" s="17" t="s">
        <v>2373</v>
      </c>
      <c r="D78" s="6">
        <v>1192</v>
      </c>
      <c r="E78" s="7">
        <v>18.940000000000001</v>
      </c>
      <c r="F78" s="8">
        <v>5.0000000000000001E-3</v>
      </c>
      <c r="G78" s="58"/>
    </row>
    <row r="79" spans="1:7" x14ac:dyDescent="0.25">
      <c r="A79" s="57" t="s">
        <v>2374</v>
      </c>
      <c r="B79" s="17" t="s">
        <v>2375</v>
      </c>
      <c r="C79" s="17" t="s">
        <v>1199</v>
      </c>
      <c r="D79" s="6">
        <v>5546</v>
      </c>
      <c r="E79" s="7">
        <v>18.86</v>
      </c>
      <c r="F79" s="8">
        <v>4.8999999999999998E-3</v>
      </c>
      <c r="G79" s="58"/>
    </row>
    <row r="80" spans="1:7" x14ac:dyDescent="0.25">
      <c r="A80" s="57" t="s">
        <v>2376</v>
      </c>
      <c r="B80" s="17" t="s">
        <v>2377</v>
      </c>
      <c r="C80" s="17" t="s">
        <v>1285</v>
      </c>
      <c r="D80" s="6">
        <v>7543</v>
      </c>
      <c r="E80" s="7">
        <v>18.59</v>
      </c>
      <c r="F80" s="8">
        <v>4.8999999999999998E-3</v>
      </c>
      <c r="G80" s="58"/>
    </row>
    <row r="81" spans="1:7" x14ac:dyDescent="0.25">
      <c r="A81" s="57" t="s">
        <v>2378</v>
      </c>
      <c r="B81" s="17" t="s">
        <v>2379</v>
      </c>
      <c r="C81" s="17" t="s">
        <v>1254</v>
      </c>
      <c r="D81" s="6">
        <v>2676</v>
      </c>
      <c r="E81" s="7">
        <v>18.5</v>
      </c>
      <c r="F81" s="8">
        <v>4.7999999999999996E-3</v>
      </c>
      <c r="G81" s="58"/>
    </row>
    <row r="82" spans="1:7" x14ac:dyDescent="0.25">
      <c r="A82" s="57" t="s">
        <v>1987</v>
      </c>
      <c r="B82" s="17" t="s">
        <v>1988</v>
      </c>
      <c r="C82" s="17" t="s">
        <v>1257</v>
      </c>
      <c r="D82" s="6">
        <v>2691</v>
      </c>
      <c r="E82" s="7">
        <v>18.22</v>
      </c>
      <c r="F82" s="8">
        <v>4.7999999999999996E-3</v>
      </c>
      <c r="G82" s="58"/>
    </row>
    <row r="83" spans="1:7" x14ac:dyDescent="0.25">
      <c r="A83" s="57" t="s">
        <v>2380</v>
      </c>
      <c r="B83" s="17" t="s">
        <v>2381</v>
      </c>
      <c r="C83" s="17" t="s">
        <v>1225</v>
      </c>
      <c r="D83" s="6">
        <v>2994</v>
      </c>
      <c r="E83" s="7">
        <v>18.170000000000002</v>
      </c>
      <c r="F83" s="8">
        <v>4.7000000000000002E-3</v>
      </c>
      <c r="G83" s="58"/>
    </row>
    <row r="84" spans="1:7" x14ac:dyDescent="0.25">
      <c r="A84" s="57" t="s">
        <v>2382</v>
      </c>
      <c r="B84" s="17" t="s">
        <v>2383</v>
      </c>
      <c r="C84" s="17" t="s">
        <v>1238</v>
      </c>
      <c r="D84" s="6">
        <v>1145</v>
      </c>
      <c r="E84" s="7">
        <v>17.96</v>
      </c>
      <c r="F84" s="8">
        <v>4.7000000000000002E-3</v>
      </c>
      <c r="G84" s="58"/>
    </row>
    <row r="85" spans="1:7" x14ac:dyDescent="0.25">
      <c r="A85" s="57" t="s">
        <v>2384</v>
      </c>
      <c r="B85" s="17" t="s">
        <v>2385</v>
      </c>
      <c r="C85" s="17" t="s">
        <v>1285</v>
      </c>
      <c r="D85" s="6">
        <v>3458</v>
      </c>
      <c r="E85" s="7">
        <v>17.82</v>
      </c>
      <c r="F85" s="8">
        <v>4.7000000000000002E-3</v>
      </c>
      <c r="G85" s="58"/>
    </row>
    <row r="86" spans="1:7" x14ac:dyDescent="0.25">
      <c r="A86" s="57" t="s">
        <v>1893</v>
      </c>
      <c r="B86" s="17" t="s">
        <v>1894</v>
      </c>
      <c r="C86" s="17" t="s">
        <v>1299</v>
      </c>
      <c r="D86" s="6">
        <v>481</v>
      </c>
      <c r="E86" s="7">
        <v>17.59</v>
      </c>
      <c r="F86" s="8">
        <v>4.5999999999999999E-3</v>
      </c>
      <c r="G86" s="58"/>
    </row>
    <row r="87" spans="1:7" x14ac:dyDescent="0.25">
      <c r="A87" s="57" t="s">
        <v>2004</v>
      </c>
      <c r="B87" s="17" t="s">
        <v>2005</v>
      </c>
      <c r="C87" s="17" t="s">
        <v>1850</v>
      </c>
      <c r="D87" s="6">
        <v>3255</v>
      </c>
      <c r="E87" s="7">
        <v>17.350000000000001</v>
      </c>
      <c r="F87" s="8">
        <v>4.4999999999999997E-3</v>
      </c>
      <c r="G87" s="58"/>
    </row>
    <row r="88" spans="1:7" x14ac:dyDescent="0.25">
      <c r="A88" s="57" t="s">
        <v>2386</v>
      </c>
      <c r="B88" s="17" t="s">
        <v>2387</v>
      </c>
      <c r="C88" s="17" t="s">
        <v>1293</v>
      </c>
      <c r="D88" s="6">
        <v>464</v>
      </c>
      <c r="E88" s="7">
        <v>17.14</v>
      </c>
      <c r="F88" s="8">
        <v>4.4999999999999997E-3</v>
      </c>
      <c r="G88" s="58"/>
    </row>
    <row r="89" spans="1:7" x14ac:dyDescent="0.25">
      <c r="A89" s="57" t="s">
        <v>2251</v>
      </c>
      <c r="B89" s="17" t="s">
        <v>2252</v>
      </c>
      <c r="C89" s="17" t="s">
        <v>1296</v>
      </c>
      <c r="D89" s="6">
        <v>1314</v>
      </c>
      <c r="E89" s="7">
        <v>17.05</v>
      </c>
      <c r="F89" s="8">
        <v>4.4999999999999997E-3</v>
      </c>
      <c r="G89" s="58"/>
    </row>
    <row r="90" spans="1:7" x14ac:dyDescent="0.25">
      <c r="A90" s="57" t="s">
        <v>2388</v>
      </c>
      <c r="B90" s="17" t="s">
        <v>2389</v>
      </c>
      <c r="C90" s="17" t="s">
        <v>1850</v>
      </c>
      <c r="D90" s="6">
        <v>1851</v>
      </c>
      <c r="E90" s="7">
        <v>17.010000000000002</v>
      </c>
      <c r="F90" s="8">
        <v>4.4000000000000003E-3</v>
      </c>
      <c r="G90" s="58"/>
    </row>
    <row r="91" spans="1:7" x14ac:dyDescent="0.25">
      <c r="A91" s="57" t="s">
        <v>2390</v>
      </c>
      <c r="B91" s="17" t="s">
        <v>2391</v>
      </c>
      <c r="C91" s="17" t="s">
        <v>1238</v>
      </c>
      <c r="D91" s="6">
        <v>12982</v>
      </c>
      <c r="E91" s="7">
        <v>16.95</v>
      </c>
      <c r="F91" s="8">
        <v>4.4000000000000003E-3</v>
      </c>
      <c r="G91" s="58"/>
    </row>
    <row r="92" spans="1:7" x14ac:dyDescent="0.25">
      <c r="A92" s="57" t="s">
        <v>2223</v>
      </c>
      <c r="B92" s="17" t="s">
        <v>2224</v>
      </c>
      <c r="C92" s="17" t="s">
        <v>1293</v>
      </c>
      <c r="D92" s="6">
        <v>2755</v>
      </c>
      <c r="E92" s="7">
        <v>16.91</v>
      </c>
      <c r="F92" s="8">
        <v>4.4000000000000003E-3</v>
      </c>
      <c r="G92" s="58"/>
    </row>
    <row r="93" spans="1:7" x14ac:dyDescent="0.25">
      <c r="A93" s="57" t="s">
        <v>2392</v>
      </c>
      <c r="B93" s="17" t="s">
        <v>2393</v>
      </c>
      <c r="C93" s="17" t="s">
        <v>1199</v>
      </c>
      <c r="D93" s="6">
        <v>2677</v>
      </c>
      <c r="E93" s="7">
        <v>16.86</v>
      </c>
      <c r="F93" s="8">
        <v>4.4000000000000003E-3</v>
      </c>
      <c r="G93" s="58"/>
    </row>
    <row r="94" spans="1:7" x14ac:dyDescent="0.25">
      <c r="A94" s="57" t="s">
        <v>1493</v>
      </c>
      <c r="B94" s="17" t="s">
        <v>1494</v>
      </c>
      <c r="C94" s="17" t="s">
        <v>1199</v>
      </c>
      <c r="D94" s="6">
        <v>2217</v>
      </c>
      <c r="E94" s="7">
        <v>16.690000000000001</v>
      </c>
      <c r="F94" s="8">
        <v>4.4000000000000003E-3</v>
      </c>
      <c r="G94" s="58"/>
    </row>
    <row r="95" spans="1:7" x14ac:dyDescent="0.25">
      <c r="A95" s="57" t="s">
        <v>2394</v>
      </c>
      <c r="B95" s="17" t="s">
        <v>2395</v>
      </c>
      <c r="C95" s="17" t="s">
        <v>1326</v>
      </c>
      <c r="D95" s="6">
        <v>5474</v>
      </c>
      <c r="E95" s="7">
        <v>16.55</v>
      </c>
      <c r="F95" s="8">
        <v>4.3E-3</v>
      </c>
      <c r="G95" s="58"/>
    </row>
    <row r="96" spans="1:7" x14ac:dyDescent="0.25">
      <c r="A96" s="57" t="s">
        <v>2396</v>
      </c>
      <c r="B96" s="17" t="s">
        <v>2397</v>
      </c>
      <c r="C96" s="17" t="s">
        <v>1205</v>
      </c>
      <c r="D96" s="6">
        <v>30207</v>
      </c>
      <c r="E96" s="7">
        <v>16.52</v>
      </c>
      <c r="F96" s="8">
        <v>4.3E-3</v>
      </c>
      <c r="G96" s="58"/>
    </row>
    <row r="97" spans="1:7" x14ac:dyDescent="0.25">
      <c r="A97" s="57" t="s">
        <v>2398</v>
      </c>
      <c r="B97" s="17" t="s">
        <v>2399</v>
      </c>
      <c r="C97" s="17" t="s">
        <v>1982</v>
      </c>
      <c r="D97" s="6">
        <v>8289</v>
      </c>
      <c r="E97" s="7">
        <v>16.38</v>
      </c>
      <c r="F97" s="8">
        <v>4.3E-3</v>
      </c>
      <c r="G97" s="58"/>
    </row>
    <row r="98" spans="1:7" x14ac:dyDescent="0.25">
      <c r="A98" s="57" t="s">
        <v>2400</v>
      </c>
      <c r="B98" s="17" t="s">
        <v>2401</v>
      </c>
      <c r="C98" s="17" t="s">
        <v>1850</v>
      </c>
      <c r="D98" s="6">
        <v>1877</v>
      </c>
      <c r="E98" s="7">
        <v>16.36</v>
      </c>
      <c r="F98" s="8">
        <v>4.3E-3</v>
      </c>
      <c r="G98" s="58"/>
    </row>
    <row r="99" spans="1:7" x14ac:dyDescent="0.25">
      <c r="A99" s="57" t="s">
        <v>2402</v>
      </c>
      <c r="B99" s="17" t="s">
        <v>2403</v>
      </c>
      <c r="C99" s="17" t="s">
        <v>1199</v>
      </c>
      <c r="D99" s="6">
        <v>1234</v>
      </c>
      <c r="E99" s="7">
        <v>16.239999999999998</v>
      </c>
      <c r="F99" s="8">
        <v>4.1999999999999997E-3</v>
      </c>
      <c r="G99" s="58"/>
    </row>
    <row r="100" spans="1:7" x14ac:dyDescent="0.25">
      <c r="A100" s="57" t="s">
        <v>2404</v>
      </c>
      <c r="B100" s="17" t="s">
        <v>2405</v>
      </c>
      <c r="C100" s="17" t="s">
        <v>1345</v>
      </c>
      <c r="D100" s="6">
        <v>506</v>
      </c>
      <c r="E100" s="7">
        <v>16.11</v>
      </c>
      <c r="F100" s="8">
        <v>4.1999999999999997E-3</v>
      </c>
      <c r="G100" s="58"/>
    </row>
    <row r="101" spans="1:7" x14ac:dyDescent="0.25">
      <c r="A101" s="57" t="s">
        <v>2406</v>
      </c>
      <c r="B101" s="17" t="s">
        <v>2407</v>
      </c>
      <c r="C101" s="17" t="s">
        <v>1548</v>
      </c>
      <c r="D101" s="6">
        <v>880</v>
      </c>
      <c r="E101" s="7">
        <v>15.91</v>
      </c>
      <c r="F101" s="8">
        <v>4.1999999999999997E-3</v>
      </c>
      <c r="G101" s="58"/>
    </row>
    <row r="102" spans="1:7" x14ac:dyDescent="0.25">
      <c r="A102" s="57" t="s">
        <v>2408</v>
      </c>
      <c r="B102" s="17" t="s">
        <v>2409</v>
      </c>
      <c r="C102" s="17" t="s">
        <v>2261</v>
      </c>
      <c r="D102" s="6">
        <v>3591</v>
      </c>
      <c r="E102" s="7">
        <v>15.8</v>
      </c>
      <c r="F102" s="8">
        <v>4.1000000000000003E-3</v>
      </c>
      <c r="G102" s="58"/>
    </row>
    <row r="103" spans="1:7" x14ac:dyDescent="0.25">
      <c r="A103" s="57" t="s">
        <v>2410</v>
      </c>
      <c r="B103" s="17" t="s">
        <v>2411</v>
      </c>
      <c r="C103" s="17" t="s">
        <v>1248</v>
      </c>
      <c r="D103" s="6">
        <v>2940</v>
      </c>
      <c r="E103" s="7">
        <v>15.78</v>
      </c>
      <c r="F103" s="8">
        <v>4.1000000000000003E-3</v>
      </c>
      <c r="G103" s="58"/>
    </row>
    <row r="104" spans="1:7" x14ac:dyDescent="0.25">
      <c r="A104" s="57" t="s">
        <v>2412</v>
      </c>
      <c r="B104" s="17" t="s">
        <v>2413</v>
      </c>
      <c r="C104" s="17" t="s">
        <v>1293</v>
      </c>
      <c r="D104" s="6">
        <v>945</v>
      </c>
      <c r="E104" s="7">
        <v>15.75</v>
      </c>
      <c r="F104" s="8">
        <v>4.1000000000000003E-3</v>
      </c>
      <c r="G104" s="58"/>
    </row>
    <row r="105" spans="1:7" x14ac:dyDescent="0.25">
      <c r="A105" s="57" t="s">
        <v>2414</v>
      </c>
      <c r="B105" s="17" t="s">
        <v>2415</v>
      </c>
      <c r="C105" s="17" t="s">
        <v>1299</v>
      </c>
      <c r="D105" s="6">
        <v>4704</v>
      </c>
      <c r="E105" s="7">
        <v>15.59</v>
      </c>
      <c r="F105" s="8">
        <v>4.1000000000000003E-3</v>
      </c>
      <c r="G105" s="58"/>
    </row>
    <row r="106" spans="1:7" x14ac:dyDescent="0.25">
      <c r="A106" s="57" t="s">
        <v>2416</v>
      </c>
      <c r="B106" s="17" t="s">
        <v>2417</v>
      </c>
      <c r="C106" s="17" t="s">
        <v>1254</v>
      </c>
      <c r="D106" s="6">
        <v>2891</v>
      </c>
      <c r="E106" s="7">
        <v>15.51</v>
      </c>
      <c r="F106" s="8">
        <v>4.1000000000000003E-3</v>
      </c>
      <c r="G106" s="58"/>
    </row>
    <row r="107" spans="1:7" x14ac:dyDescent="0.25">
      <c r="A107" s="57" t="s">
        <v>2418</v>
      </c>
      <c r="B107" s="17" t="s">
        <v>2419</v>
      </c>
      <c r="C107" s="17" t="s">
        <v>1199</v>
      </c>
      <c r="D107" s="6">
        <v>5011</v>
      </c>
      <c r="E107" s="7">
        <v>15.49</v>
      </c>
      <c r="F107" s="8">
        <v>4.0000000000000001E-3</v>
      </c>
      <c r="G107" s="58"/>
    </row>
    <row r="108" spans="1:7" x14ac:dyDescent="0.25">
      <c r="A108" s="57" t="s">
        <v>2420</v>
      </c>
      <c r="B108" s="17" t="s">
        <v>2421</v>
      </c>
      <c r="C108" s="17" t="s">
        <v>1225</v>
      </c>
      <c r="D108" s="6">
        <v>1883</v>
      </c>
      <c r="E108" s="7">
        <v>15.43</v>
      </c>
      <c r="F108" s="8">
        <v>4.0000000000000001E-3</v>
      </c>
      <c r="G108" s="58"/>
    </row>
    <row r="109" spans="1:7" x14ac:dyDescent="0.25">
      <c r="A109" s="57" t="s">
        <v>2422</v>
      </c>
      <c r="B109" s="17" t="s">
        <v>2423</v>
      </c>
      <c r="C109" s="17" t="s">
        <v>1257</v>
      </c>
      <c r="D109" s="6">
        <v>3587</v>
      </c>
      <c r="E109" s="7">
        <v>15.43</v>
      </c>
      <c r="F109" s="8">
        <v>4.0000000000000001E-3</v>
      </c>
      <c r="G109" s="58"/>
    </row>
    <row r="110" spans="1:7" x14ac:dyDescent="0.25">
      <c r="A110" s="57" t="s">
        <v>2245</v>
      </c>
      <c r="B110" s="17" t="s">
        <v>2246</v>
      </c>
      <c r="C110" s="17" t="s">
        <v>1202</v>
      </c>
      <c r="D110" s="6">
        <v>636</v>
      </c>
      <c r="E110" s="7">
        <v>15.4</v>
      </c>
      <c r="F110" s="8">
        <v>4.0000000000000001E-3</v>
      </c>
      <c r="G110" s="58"/>
    </row>
    <row r="111" spans="1:7" x14ac:dyDescent="0.25">
      <c r="A111" s="57" t="s">
        <v>2424</v>
      </c>
      <c r="B111" s="17" t="s">
        <v>2425</v>
      </c>
      <c r="C111" s="17" t="s">
        <v>1251</v>
      </c>
      <c r="D111" s="6">
        <v>7155</v>
      </c>
      <c r="E111" s="7">
        <v>15.21</v>
      </c>
      <c r="F111" s="8">
        <v>4.0000000000000001E-3</v>
      </c>
      <c r="G111" s="58"/>
    </row>
    <row r="112" spans="1:7" x14ac:dyDescent="0.25">
      <c r="A112" s="57" t="s">
        <v>2426</v>
      </c>
      <c r="B112" s="17" t="s">
        <v>2427</v>
      </c>
      <c r="C112" s="17" t="s">
        <v>1233</v>
      </c>
      <c r="D112" s="6">
        <v>2895</v>
      </c>
      <c r="E112" s="7">
        <v>15.15</v>
      </c>
      <c r="F112" s="8">
        <v>4.0000000000000001E-3</v>
      </c>
      <c r="G112" s="58"/>
    </row>
    <row r="113" spans="1:7" x14ac:dyDescent="0.25">
      <c r="A113" s="57" t="s">
        <v>2428</v>
      </c>
      <c r="B113" s="17" t="s">
        <v>2429</v>
      </c>
      <c r="C113" s="17" t="s">
        <v>1273</v>
      </c>
      <c r="D113" s="6">
        <v>3340</v>
      </c>
      <c r="E113" s="7">
        <v>14.92</v>
      </c>
      <c r="F113" s="8">
        <v>3.8999999999999998E-3</v>
      </c>
      <c r="G113" s="58"/>
    </row>
    <row r="114" spans="1:7" x14ac:dyDescent="0.25">
      <c r="A114" s="57" t="s">
        <v>2293</v>
      </c>
      <c r="B114" s="17" t="s">
        <v>2294</v>
      </c>
      <c r="C114" s="17" t="s">
        <v>1254</v>
      </c>
      <c r="D114" s="6">
        <v>556</v>
      </c>
      <c r="E114" s="7">
        <v>14.91</v>
      </c>
      <c r="F114" s="8">
        <v>3.8999999999999998E-3</v>
      </c>
      <c r="G114" s="58"/>
    </row>
    <row r="115" spans="1:7" x14ac:dyDescent="0.25">
      <c r="A115" s="57" t="s">
        <v>1954</v>
      </c>
      <c r="B115" s="17" t="s">
        <v>1955</v>
      </c>
      <c r="C115" s="17" t="s">
        <v>1345</v>
      </c>
      <c r="D115" s="6">
        <v>1039</v>
      </c>
      <c r="E115" s="7">
        <v>14.82</v>
      </c>
      <c r="F115" s="8">
        <v>3.8999999999999998E-3</v>
      </c>
      <c r="G115" s="58"/>
    </row>
    <row r="116" spans="1:7" x14ac:dyDescent="0.25">
      <c r="A116" s="57" t="s">
        <v>2430</v>
      </c>
      <c r="B116" s="17" t="s">
        <v>2431</v>
      </c>
      <c r="C116" s="17" t="s">
        <v>1254</v>
      </c>
      <c r="D116" s="6">
        <v>3208</v>
      </c>
      <c r="E116" s="7">
        <v>14.81</v>
      </c>
      <c r="F116" s="8">
        <v>3.8999999999999998E-3</v>
      </c>
      <c r="G116" s="58"/>
    </row>
    <row r="117" spans="1:7" x14ac:dyDescent="0.25">
      <c r="A117" s="57" t="s">
        <v>2432</v>
      </c>
      <c r="B117" s="17" t="s">
        <v>2433</v>
      </c>
      <c r="C117" s="17" t="s">
        <v>1233</v>
      </c>
      <c r="D117" s="6">
        <v>7279</v>
      </c>
      <c r="E117" s="7">
        <v>14.7</v>
      </c>
      <c r="F117" s="8">
        <v>3.8E-3</v>
      </c>
      <c r="G117" s="58"/>
    </row>
    <row r="118" spans="1:7" x14ac:dyDescent="0.25">
      <c r="A118" s="57" t="s">
        <v>2434</v>
      </c>
      <c r="B118" s="17" t="s">
        <v>2435</v>
      </c>
      <c r="C118" s="17" t="s">
        <v>1368</v>
      </c>
      <c r="D118" s="6">
        <v>1408</v>
      </c>
      <c r="E118" s="7">
        <v>14.67</v>
      </c>
      <c r="F118" s="8">
        <v>3.8E-3</v>
      </c>
      <c r="G118" s="58"/>
    </row>
    <row r="119" spans="1:7" x14ac:dyDescent="0.25">
      <c r="A119" s="57" t="s">
        <v>2436</v>
      </c>
      <c r="B119" s="17" t="s">
        <v>2437</v>
      </c>
      <c r="C119" s="17" t="s">
        <v>1363</v>
      </c>
      <c r="D119" s="6">
        <v>2674</v>
      </c>
      <c r="E119" s="7">
        <v>14.59</v>
      </c>
      <c r="F119" s="8">
        <v>3.8E-3</v>
      </c>
      <c r="G119" s="58"/>
    </row>
    <row r="120" spans="1:7" x14ac:dyDescent="0.25">
      <c r="A120" s="57" t="s">
        <v>2438</v>
      </c>
      <c r="B120" s="17" t="s">
        <v>2439</v>
      </c>
      <c r="C120" s="17" t="s">
        <v>1177</v>
      </c>
      <c r="D120" s="6">
        <v>2971</v>
      </c>
      <c r="E120" s="7">
        <v>14.43</v>
      </c>
      <c r="F120" s="8">
        <v>3.8E-3</v>
      </c>
      <c r="G120" s="58"/>
    </row>
    <row r="121" spans="1:7" x14ac:dyDescent="0.25">
      <c r="A121" s="57" t="s">
        <v>1968</v>
      </c>
      <c r="B121" s="17" t="s">
        <v>1969</v>
      </c>
      <c r="C121" s="17" t="s">
        <v>1280</v>
      </c>
      <c r="D121" s="6">
        <v>1648</v>
      </c>
      <c r="E121" s="7">
        <v>14.43</v>
      </c>
      <c r="F121" s="8">
        <v>3.8E-3</v>
      </c>
      <c r="G121" s="58"/>
    </row>
    <row r="122" spans="1:7" x14ac:dyDescent="0.25">
      <c r="A122" s="57" t="s">
        <v>2440</v>
      </c>
      <c r="B122" s="17" t="s">
        <v>2441</v>
      </c>
      <c r="C122" s="17" t="s">
        <v>1257</v>
      </c>
      <c r="D122" s="6">
        <v>1455</v>
      </c>
      <c r="E122" s="7">
        <v>14.33</v>
      </c>
      <c r="F122" s="8">
        <v>3.7000000000000002E-3</v>
      </c>
      <c r="G122" s="58"/>
    </row>
    <row r="123" spans="1:7" x14ac:dyDescent="0.25">
      <c r="A123" s="57" t="s">
        <v>1793</v>
      </c>
      <c r="B123" s="17" t="s">
        <v>1794</v>
      </c>
      <c r="C123" s="17" t="s">
        <v>1238</v>
      </c>
      <c r="D123" s="6">
        <v>1772</v>
      </c>
      <c r="E123" s="7">
        <v>14.25</v>
      </c>
      <c r="F123" s="8">
        <v>3.7000000000000002E-3</v>
      </c>
      <c r="G123" s="58"/>
    </row>
    <row r="124" spans="1:7" x14ac:dyDescent="0.25">
      <c r="A124" s="57" t="s">
        <v>2442</v>
      </c>
      <c r="B124" s="17" t="s">
        <v>2443</v>
      </c>
      <c r="C124" s="17" t="s">
        <v>1205</v>
      </c>
      <c r="D124" s="6">
        <v>1527</v>
      </c>
      <c r="E124" s="7">
        <v>14.22</v>
      </c>
      <c r="F124" s="8">
        <v>3.7000000000000002E-3</v>
      </c>
      <c r="G124" s="58"/>
    </row>
    <row r="125" spans="1:7" x14ac:dyDescent="0.25">
      <c r="A125" s="57" t="s">
        <v>2444</v>
      </c>
      <c r="B125" s="17" t="s">
        <v>2445</v>
      </c>
      <c r="C125" s="17" t="s">
        <v>1225</v>
      </c>
      <c r="D125" s="6">
        <v>1892</v>
      </c>
      <c r="E125" s="7">
        <v>14.08</v>
      </c>
      <c r="F125" s="8">
        <v>3.7000000000000002E-3</v>
      </c>
      <c r="G125" s="58"/>
    </row>
    <row r="126" spans="1:7" x14ac:dyDescent="0.25">
      <c r="A126" s="57" t="s">
        <v>2446</v>
      </c>
      <c r="B126" s="17" t="s">
        <v>2447</v>
      </c>
      <c r="C126" s="17" t="s">
        <v>1492</v>
      </c>
      <c r="D126" s="6">
        <v>215</v>
      </c>
      <c r="E126" s="7">
        <v>14.02</v>
      </c>
      <c r="F126" s="8">
        <v>3.7000000000000002E-3</v>
      </c>
      <c r="G126" s="58"/>
    </row>
    <row r="127" spans="1:7" x14ac:dyDescent="0.25">
      <c r="A127" s="57" t="s">
        <v>1456</v>
      </c>
      <c r="B127" s="17" t="s">
        <v>1457</v>
      </c>
      <c r="C127" s="17" t="s">
        <v>1326</v>
      </c>
      <c r="D127" s="6">
        <v>2214</v>
      </c>
      <c r="E127" s="7">
        <v>13.84</v>
      </c>
      <c r="F127" s="8">
        <v>3.5999999999999999E-3</v>
      </c>
      <c r="G127" s="58"/>
    </row>
    <row r="128" spans="1:7" x14ac:dyDescent="0.25">
      <c r="A128" s="57" t="s">
        <v>2448</v>
      </c>
      <c r="B128" s="17" t="s">
        <v>2449</v>
      </c>
      <c r="C128" s="17" t="s">
        <v>1393</v>
      </c>
      <c r="D128" s="6">
        <v>953</v>
      </c>
      <c r="E128" s="7">
        <v>13.81</v>
      </c>
      <c r="F128" s="8">
        <v>3.5999999999999999E-3</v>
      </c>
      <c r="G128" s="58"/>
    </row>
    <row r="129" spans="1:7" x14ac:dyDescent="0.25">
      <c r="A129" s="57" t="s">
        <v>2450</v>
      </c>
      <c r="B129" s="17" t="s">
        <v>2451</v>
      </c>
      <c r="C129" s="17" t="s">
        <v>1982</v>
      </c>
      <c r="D129" s="6">
        <v>583</v>
      </c>
      <c r="E129" s="7">
        <v>13.8</v>
      </c>
      <c r="F129" s="8">
        <v>3.5999999999999999E-3</v>
      </c>
      <c r="G129" s="58"/>
    </row>
    <row r="130" spans="1:7" x14ac:dyDescent="0.25">
      <c r="A130" s="57" t="s">
        <v>1497</v>
      </c>
      <c r="B130" s="17" t="s">
        <v>1498</v>
      </c>
      <c r="C130" s="17" t="s">
        <v>1363</v>
      </c>
      <c r="D130" s="6">
        <v>4024</v>
      </c>
      <c r="E130" s="7">
        <v>13.76</v>
      </c>
      <c r="F130" s="8">
        <v>3.5999999999999999E-3</v>
      </c>
      <c r="G130" s="58"/>
    </row>
    <row r="131" spans="1:7" x14ac:dyDescent="0.25">
      <c r="A131" s="57" t="s">
        <v>2452</v>
      </c>
      <c r="B131" s="17" t="s">
        <v>2453</v>
      </c>
      <c r="C131" s="17" t="s">
        <v>1254</v>
      </c>
      <c r="D131" s="6">
        <v>3004</v>
      </c>
      <c r="E131" s="7">
        <v>13.64</v>
      </c>
      <c r="F131" s="8">
        <v>3.5999999999999999E-3</v>
      </c>
      <c r="G131" s="58"/>
    </row>
    <row r="132" spans="1:7" x14ac:dyDescent="0.25">
      <c r="A132" s="57" t="s">
        <v>2454</v>
      </c>
      <c r="B132" s="17" t="s">
        <v>2455</v>
      </c>
      <c r="C132" s="17" t="s">
        <v>1285</v>
      </c>
      <c r="D132" s="6">
        <v>4269</v>
      </c>
      <c r="E132" s="7">
        <v>13.59</v>
      </c>
      <c r="F132" s="8">
        <v>3.5999999999999999E-3</v>
      </c>
      <c r="G132" s="58"/>
    </row>
    <row r="133" spans="1:7" x14ac:dyDescent="0.25">
      <c r="A133" s="57" t="s">
        <v>2209</v>
      </c>
      <c r="B133" s="17" t="s">
        <v>2210</v>
      </c>
      <c r="C133" s="17" t="s">
        <v>1238</v>
      </c>
      <c r="D133" s="6">
        <v>1521</v>
      </c>
      <c r="E133" s="7">
        <v>13.43</v>
      </c>
      <c r="F133" s="8">
        <v>3.5000000000000001E-3</v>
      </c>
      <c r="G133" s="58"/>
    </row>
    <row r="134" spans="1:7" x14ac:dyDescent="0.25">
      <c r="A134" s="57" t="s">
        <v>2456</v>
      </c>
      <c r="B134" s="17" t="s">
        <v>2457</v>
      </c>
      <c r="C134" s="17" t="s">
        <v>1199</v>
      </c>
      <c r="D134" s="6">
        <v>6541</v>
      </c>
      <c r="E134" s="7">
        <v>13.35</v>
      </c>
      <c r="F134" s="8">
        <v>3.5000000000000001E-3</v>
      </c>
      <c r="G134" s="58"/>
    </row>
    <row r="135" spans="1:7" x14ac:dyDescent="0.25">
      <c r="A135" s="57" t="s">
        <v>2458</v>
      </c>
      <c r="B135" s="17" t="s">
        <v>2459</v>
      </c>
      <c r="C135" s="17" t="s">
        <v>1177</v>
      </c>
      <c r="D135" s="6">
        <v>9895</v>
      </c>
      <c r="E135" s="7">
        <v>13.28</v>
      </c>
      <c r="F135" s="8">
        <v>3.5000000000000001E-3</v>
      </c>
      <c r="G135" s="58"/>
    </row>
    <row r="136" spans="1:7" x14ac:dyDescent="0.25">
      <c r="A136" s="57" t="s">
        <v>2460</v>
      </c>
      <c r="B136" s="17" t="s">
        <v>2461</v>
      </c>
      <c r="C136" s="17" t="s">
        <v>1285</v>
      </c>
      <c r="D136" s="6">
        <v>3042</v>
      </c>
      <c r="E136" s="7">
        <v>13.16</v>
      </c>
      <c r="F136" s="8">
        <v>3.3999999999999998E-3</v>
      </c>
      <c r="G136" s="58"/>
    </row>
    <row r="137" spans="1:7" x14ac:dyDescent="0.25">
      <c r="A137" s="57" t="s">
        <v>1997</v>
      </c>
      <c r="B137" s="17" t="s">
        <v>1998</v>
      </c>
      <c r="C137" s="17" t="s">
        <v>1999</v>
      </c>
      <c r="D137" s="6">
        <v>1985</v>
      </c>
      <c r="E137" s="7">
        <v>13.03</v>
      </c>
      <c r="F137" s="8">
        <v>3.3999999999999998E-3</v>
      </c>
      <c r="G137" s="58"/>
    </row>
    <row r="138" spans="1:7" x14ac:dyDescent="0.25">
      <c r="A138" s="57" t="s">
        <v>1960</v>
      </c>
      <c r="B138" s="17" t="s">
        <v>1961</v>
      </c>
      <c r="C138" s="17" t="s">
        <v>1233</v>
      </c>
      <c r="D138" s="6">
        <v>2983</v>
      </c>
      <c r="E138" s="7">
        <v>13.02</v>
      </c>
      <c r="F138" s="8">
        <v>3.3999999999999998E-3</v>
      </c>
      <c r="G138" s="58"/>
    </row>
    <row r="139" spans="1:7" x14ac:dyDescent="0.25">
      <c r="A139" s="57" t="s">
        <v>2462</v>
      </c>
      <c r="B139" s="17" t="s">
        <v>2463</v>
      </c>
      <c r="C139" s="17" t="s">
        <v>1296</v>
      </c>
      <c r="D139" s="6">
        <v>3036</v>
      </c>
      <c r="E139" s="7">
        <v>12.43</v>
      </c>
      <c r="F139" s="8">
        <v>3.2000000000000002E-3</v>
      </c>
      <c r="G139" s="58"/>
    </row>
    <row r="140" spans="1:7" x14ac:dyDescent="0.25">
      <c r="A140" s="57" t="s">
        <v>2464</v>
      </c>
      <c r="B140" s="17" t="s">
        <v>2465</v>
      </c>
      <c r="C140" s="17" t="s">
        <v>1326</v>
      </c>
      <c r="D140" s="6">
        <v>4589</v>
      </c>
      <c r="E140" s="7">
        <v>12.28</v>
      </c>
      <c r="F140" s="8">
        <v>3.2000000000000002E-3</v>
      </c>
      <c r="G140" s="58"/>
    </row>
    <row r="141" spans="1:7" x14ac:dyDescent="0.25">
      <c r="A141" s="57" t="s">
        <v>2466</v>
      </c>
      <c r="B141" s="17" t="s">
        <v>2467</v>
      </c>
      <c r="C141" s="17" t="s">
        <v>1850</v>
      </c>
      <c r="D141" s="6">
        <v>3269</v>
      </c>
      <c r="E141" s="7">
        <v>12.23</v>
      </c>
      <c r="F141" s="8">
        <v>3.2000000000000002E-3</v>
      </c>
      <c r="G141" s="58"/>
    </row>
    <row r="142" spans="1:7" x14ac:dyDescent="0.25">
      <c r="A142" s="57" t="s">
        <v>2468</v>
      </c>
      <c r="B142" s="17" t="s">
        <v>2469</v>
      </c>
      <c r="C142" s="17" t="s">
        <v>1177</v>
      </c>
      <c r="D142" s="6">
        <v>19983</v>
      </c>
      <c r="E142" s="7">
        <v>11.98</v>
      </c>
      <c r="F142" s="8">
        <v>3.0999999999999999E-3</v>
      </c>
      <c r="G142" s="58"/>
    </row>
    <row r="143" spans="1:7" x14ac:dyDescent="0.25">
      <c r="A143" s="57" t="s">
        <v>2470</v>
      </c>
      <c r="B143" s="17" t="s">
        <v>2471</v>
      </c>
      <c r="C143" s="17" t="s">
        <v>1548</v>
      </c>
      <c r="D143" s="6">
        <v>2675</v>
      </c>
      <c r="E143" s="7">
        <v>11.83</v>
      </c>
      <c r="F143" s="8">
        <v>3.0999999999999999E-3</v>
      </c>
      <c r="G143" s="58"/>
    </row>
    <row r="144" spans="1:7" x14ac:dyDescent="0.25">
      <c r="A144" s="57" t="s">
        <v>2472</v>
      </c>
      <c r="B144" s="17" t="s">
        <v>2473</v>
      </c>
      <c r="C144" s="17" t="s">
        <v>1548</v>
      </c>
      <c r="D144" s="6">
        <v>32324</v>
      </c>
      <c r="E144" s="7">
        <v>11.81</v>
      </c>
      <c r="F144" s="8">
        <v>3.0999999999999999E-3</v>
      </c>
      <c r="G144" s="58"/>
    </row>
    <row r="145" spans="1:7" x14ac:dyDescent="0.25">
      <c r="A145" s="57" t="s">
        <v>2474</v>
      </c>
      <c r="B145" s="17" t="s">
        <v>2475</v>
      </c>
      <c r="C145" s="17" t="s">
        <v>1233</v>
      </c>
      <c r="D145" s="6">
        <v>1778</v>
      </c>
      <c r="E145" s="7">
        <v>11.8</v>
      </c>
      <c r="F145" s="8">
        <v>3.0999999999999999E-3</v>
      </c>
      <c r="G145" s="58"/>
    </row>
    <row r="146" spans="1:7" x14ac:dyDescent="0.25">
      <c r="A146" s="57" t="s">
        <v>2476</v>
      </c>
      <c r="B146" s="17" t="s">
        <v>2477</v>
      </c>
      <c r="C146" s="17" t="s">
        <v>1296</v>
      </c>
      <c r="D146" s="6">
        <v>677</v>
      </c>
      <c r="E146" s="7">
        <v>11.67</v>
      </c>
      <c r="F146" s="8">
        <v>3.0999999999999999E-3</v>
      </c>
      <c r="G146" s="58"/>
    </row>
    <row r="147" spans="1:7" x14ac:dyDescent="0.25">
      <c r="A147" s="57" t="s">
        <v>2478</v>
      </c>
      <c r="B147" s="17" t="s">
        <v>2479</v>
      </c>
      <c r="C147" s="17" t="s">
        <v>1393</v>
      </c>
      <c r="D147" s="6">
        <v>1966</v>
      </c>
      <c r="E147" s="7">
        <v>11.54</v>
      </c>
      <c r="F147" s="8">
        <v>3.0000000000000001E-3</v>
      </c>
      <c r="G147" s="58"/>
    </row>
    <row r="148" spans="1:7" x14ac:dyDescent="0.25">
      <c r="A148" s="57" t="s">
        <v>2480</v>
      </c>
      <c r="B148" s="17" t="s">
        <v>2481</v>
      </c>
      <c r="C148" s="17" t="s">
        <v>1363</v>
      </c>
      <c r="D148" s="6">
        <v>5898</v>
      </c>
      <c r="E148" s="7">
        <v>11.54</v>
      </c>
      <c r="F148" s="8">
        <v>3.0000000000000001E-3</v>
      </c>
      <c r="G148" s="58"/>
    </row>
    <row r="149" spans="1:7" x14ac:dyDescent="0.25">
      <c r="A149" s="57" t="s">
        <v>2482</v>
      </c>
      <c r="B149" s="17" t="s">
        <v>2483</v>
      </c>
      <c r="C149" s="17" t="s">
        <v>2484</v>
      </c>
      <c r="D149" s="6">
        <v>371</v>
      </c>
      <c r="E149" s="7">
        <v>11.46</v>
      </c>
      <c r="F149" s="8">
        <v>3.0000000000000001E-3</v>
      </c>
      <c r="G149" s="58"/>
    </row>
    <row r="150" spans="1:7" x14ac:dyDescent="0.25">
      <c r="A150" s="57" t="s">
        <v>2485</v>
      </c>
      <c r="B150" s="17" t="s">
        <v>2486</v>
      </c>
      <c r="C150" s="17" t="s">
        <v>1180</v>
      </c>
      <c r="D150" s="6">
        <v>1259</v>
      </c>
      <c r="E150" s="7">
        <v>11.42</v>
      </c>
      <c r="F150" s="8">
        <v>3.0000000000000001E-3</v>
      </c>
      <c r="G150" s="58"/>
    </row>
    <row r="151" spans="1:7" x14ac:dyDescent="0.25">
      <c r="A151" s="57" t="s">
        <v>2487</v>
      </c>
      <c r="B151" s="17" t="s">
        <v>2488</v>
      </c>
      <c r="C151" s="17" t="s">
        <v>1257</v>
      </c>
      <c r="D151" s="6">
        <v>1979</v>
      </c>
      <c r="E151" s="7">
        <v>11.28</v>
      </c>
      <c r="F151" s="8">
        <v>2.8999999999999998E-3</v>
      </c>
      <c r="G151" s="58"/>
    </row>
    <row r="152" spans="1:7" x14ac:dyDescent="0.25">
      <c r="A152" s="57" t="s">
        <v>2489</v>
      </c>
      <c r="B152" s="17" t="s">
        <v>2490</v>
      </c>
      <c r="C152" s="17" t="s">
        <v>1248</v>
      </c>
      <c r="D152" s="6">
        <v>1517</v>
      </c>
      <c r="E152" s="7">
        <v>11.24</v>
      </c>
      <c r="F152" s="8">
        <v>2.8999999999999998E-3</v>
      </c>
      <c r="G152" s="58"/>
    </row>
    <row r="153" spans="1:7" x14ac:dyDescent="0.25">
      <c r="A153" s="57" t="s">
        <v>2491</v>
      </c>
      <c r="B153" s="17" t="s">
        <v>2492</v>
      </c>
      <c r="C153" s="17" t="s">
        <v>1210</v>
      </c>
      <c r="D153" s="6">
        <v>697</v>
      </c>
      <c r="E153" s="7">
        <v>11.17</v>
      </c>
      <c r="F153" s="8">
        <v>2.8999999999999998E-3</v>
      </c>
      <c r="G153" s="58"/>
    </row>
    <row r="154" spans="1:7" x14ac:dyDescent="0.25">
      <c r="A154" s="57" t="s">
        <v>1526</v>
      </c>
      <c r="B154" s="17" t="s">
        <v>1527</v>
      </c>
      <c r="C154" s="17" t="s">
        <v>1290</v>
      </c>
      <c r="D154" s="6">
        <v>3039</v>
      </c>
      <c r="E154" s="7">
        <v>11</v>
      </c>
      <c r="F154" s="8">
        <v>2.8999999999999998E-3</v>
      </c>
      <c r="G154" s="58"/>
    </row>
    <row r="155" spans="1:7" x14ac:dyDescent="0.25">
      <c r="A155" s="57" t="s">
        <v>2493</v>
      </c>
      <c r="B155" s="17" t="s">
        <v>2494</v>
      </c>
      <c r="C155" s="17" t="s">
        <v>1850</v>
      </c>
      <c r="D155" s="6">
        <v>1156</v>
      </c>
      <c r="E155" s="7">
        <v>10.97</v>
      </c>
      <c r="F155" s="8">
        <v>2.8999999999999998E-3</v>
      </c>
      <c r="G155" s="58"/>
    </row>
    <row r="156" spans="1:7" x14ac:dyDescent="0.25">
      <c r="A156" s="57" t="s">
        <v>1916</v>
      </c>
      <c r="B156" s="17" t="s">
        <v>1917</v>
      </c>
      <c r="C156" s="17" t="s">
        <v>1199</v>
      </c>
      <c r="D156" s="6">
        <v>1217</v>
      </c>
      <c r="E156" s="7">
        <v>10.93</v>
      </c>
      <c r="F156" s="8">
        <v>2.8999999999999998E-3</v>
      </c>
      <c r="G156" s="58"/>
    </row>
    <row r="157" spans="1:7" x14ac:dyDescent="0.25">
      <c r="A157" s="57" t="s">
        <v>2495</v>
      </c>
      <c r="B157" s="17" t="s">
        <v>2496</v>
      </c>
      <c r="C157" s="17" t="s">
        <v>1859</v>
      </c>
      <c r="D157" s="6">
        <v>1278</v>
      </c>
      <c r="E157" s="7">
        <v>10.92</v>
      </c>
      <c r="F157" s="8">
        <v>2.8999999999999998E-3</v>
      </c>
      <c r="G157" s="58"/>
    </row>
    <row r="158" spans="1:7" x14ac:dyDescent="0.25">
      <c r="A158" s="57" t="s">
        <v>2037</v>
      </c>
      <c r="B158" s="17" t="s">
        <v>2038</v>
      </c>
      <c r="C158" s="17" t="s">
        <v>1290</v>
      </c>
      <c r="D158" s="6">
        <v>1863</v>
      </c>
      <c r="E158" s="7">
        <v>10.92</v>
      </c>
      <c r="F158" s="8">
        <v>2.8999999999999998E-3</v>
      </c>
      <c r="G158" s="58"/>
    </row>
    <row r="159" spans="1:7" x14ac:dyDescent="0.25">
      <c r="A159" s="57" t="s">
        <v>2497</v>
      </c>
      <c r="B159" s="17" t="s">
        <v>2498</v>
      </c>
      <c r="C159" s="17" t="s">
        <v>1285</v>
      </c>
      <c r="D159" s="6">
        <v>1844</v>
      </c>
      <c r="E159" s="7">
        <v>10.9</v>
      </c>
      <c r="F159" s="8">
        <v>2.8999999999999998E-3</v>
      </c>
      <c r="G159" s="58"/>
    </row>
    <row r="160" spans="1:7" x14ac:dyDescent="0.25">
      <c r="A160" s="57" t="s">
        <v>2499</v>
      </c>
      <c r="B160" s="17" t="s">
        <v>2500</v>
      </c>
      <c r="C160" s="17" t="s">
        <v>1293</v>
      </c>
      <c r="D160" s="6">
        <v>233</v>
      </c>
      <c r="E160" s="7">
        <v>10.89</v>
      </c>
      <c r="F160" s="8">
        <v>2.8E-3</v>
      </c>
      <c r="G160" s="58"/>
    </row>
    <row r="161" spans="1:7" ht="23.45" customHeight="1" x14ac:dyDescent="0.25">
      <c r="A161" s="57" t="s">
        <v>1947</v>
      </c>
      <c r="B161" s="17" t="s">
        <v>1948</v>
      </c>
      <c r="C161" s="17" t="s">
        <v>1850</v>
      </c>
      <c r="D161" s="6">
        <v>879</v>
      </c>
      <c r="E161" s="7">
        <v>10.86</v>
      </c>
      <c r="F161" s="8">
        <v>2.8E-3</v>
      </c>
      <c r="G161" s="58"/>
    </row>
    <row r="162" spans="1:7" x14ac:dyDescent="0.25">
      <c r="A162" s="57" t="s">
        <v>1797</v>
      </c>
      <c r="B162" s="17" t="s">
        <v>1798</v>
      </c>
      <c r="C162" s="17" t="s">
        <v>1254</v>
      </c>
      <c r="D162" s="6">
        <v>251</v>
      </c>
      <c r="E162" s="7">
        <v>10.83</v>
      </c>
      <c r="F162" s="8">
        <v>2.8E-3</v>
      </c>
      <c r="G162" s="58"/>
    </row>
    <row r="163" spans="1:7" ht="29.1" customHeight="1" x14ac:dyDescent="0.25">
      <c r="A163" s="57" t="s">
        <v>2211</v>
      </c>
      <c r="B163" s="17" t="s">
        <v>2212</v>
      </c>
      <c r="C163" s="17" t="s">
        <v>1280</v>
      </c>
      <c r="D163" s="6">
        <v>753</v>
      </c>
      <c r="E163" s="7">
        <v>10.72</v>
      </c>
      <c r="F163" s="8">
        <v>2.8E-3</v>
      </c>
      <c r="G163" s="58"/>
    </row>
    <row r="164" spans="1:7" x14ac:dyDescent="0.25">
      <c r="A164" s="57" t="s">
        <v>2501</v>
      </c>
      <c r="B164" s="17" t="s">
        <v>2502</v>
      </c>
      <c r="C164" s="17" t="s">
        <v>1285</v>
      </c>
      <c r="D164" s="6">
        <v>276</v>
      </c>
      <c r="E164" s="7">
        <v>10.64</v>
      </c>
      <c r="F164" s="8">
        <v>2.8E-3</v>
      </c>
      <c r="G164" s="58"/>
    </row>
    <row r="165" spans="1:7" x14ac:dyDescent="0.25">
      <c r="A165" s="57" t="s">
        <v>2503</v>
      </c>
      <c r="B165" s="17" t="s">
        <v>2504</v>
      </c>
      <c r="C165" s="17" t="s">
        <v>1285</v>
      </c>
      <c r="D165" s="6">
        <v>1756</v>
      </c>
      <c r="E165" s="7">
        <v>10.6</v>
      </c>
      <c r="F165" s="8">
        <v>2.8E-3</v>
      </c>
      <c r="G165" s="58"/>
    </row>
    <row r="166" spans="1:7" x14ac:dyDescent="0.25">
      <c r="A166" s="57" t="s">
        <v>2002</v>
      </c>
      <c r="B166" s="17" t="s">
        <v>2003</v>
      </c>
      <c r="C166" s="17" t="s">
        <v>1299</v>
      </c>
      <c r="D166" s="6">
        <v>155</v>
      </c>
      <c r="E166" s="7">
        <v>10.51</v>
      </c>
      <c r="F166" s="8">
        <v>2.7000000000000001E-3</v>
      </c>
      <c r="G166" s="58"/>
    </row>
    <row r="167" spans="1:7" x14ac:dyDescent="0.25">
      <c r="A167" s="57" t="s">
        <v>2505</v>
      </c>
      <c r="B167" s="17" t="s">
        <v>2506</v>
      </c>
      <c r="C167" s="17" t="s">
        <v>1285</v>
      </c>
      <c r="D167" s="6">
        <v>1378</v>
      </c>
      <c r="E167" s="7">
        <v>10.44</v>
      </c>
      <c r="F167" s="8">
        <v>2.7000000000000001E-3</v>
      </c>
      <c r="G167" s="58"/>
    </row>
    <row r="168" spans="1:7" ht="15.75" customHeight="1" thickBot="1" x14ac:dyDescent="0.3">
      <c r="A168" s="94" t="s">
        <v>2507</v>
      </c>
      <c r="B168" s="95" t="s">
        <v>2508</v>
      </c>
      <c r="C168" s="95" t="s">
        <v>1299</v>
      </c>
      <c r="D168" s="96">
        <v>838</v>
      </c>
      <c r="E168" s="97">
        <v>10.24</v>
      </c>
      <c r="F168" s="98">
        <v>2.7000000000000001E-3</v>
      </c>
      <c r="G168" s="99"/>
    </row>
    <row r="169" spans="1:7" x14ac:dyDescent="0.25">
      <c r="A169" s="57" t="s">
        <v>2509</v>
      </c>
      <c r="B169" s="17" t="s">
        <v>2510</v>
      </c>
      <c r="C169" s="17" t="s">
        <v>1225</v>
      </c>
      <c r="D169" s="6">
        <v>399</v>
      </c>
      <c r="E169" s="7">
        <v>10.15</v>
      </c>
      <c r="F169" s="8">
        <v>2.7000000000000001E-3</v>
      </c>
      <c r="G169" s="58"/>
    </row>
    <row r="170" spans="1:7" x14ac:dyDescent="0.25">
      <c r="A170" s="57" t="s">
        <v>1939</v>
      </c>
      <c r="B170" s="17" t="s">
        <v>1940</v>
      </c>
      <c r="C170" s="17" t="s">
        <v>1299</v>
      </c>
      <c r="D170" s="6">
        <v>1585</v>
      </c>
      <c r="E170" s="7">
        <v>10.14</v>
      </c>
      <c r="F170" s="8">
        <v>2.7000000000000001E-3</v>
      </c>
      <c r="G170" s="58"/>
    </row>
    <row r="171" spans="1:7" x14ac:dyDescent="0.25">
      <c r="A171" s="57" t="s">
        <v>2511</v>
      </c>
      <c r="B171" s="17" t="s">
        <v>2512</v>
      </c>
      <c r="C171" s="17" t="s">
        <v>1180</v>
      </c>
      <c r="D171" s="6">
        <v>4632</v>
      </c>
      <c r="E171" s="7">
        <v>10.119999999999999</v>
      </c>
      <c r="F171" s="8">
        <v>2.5999999999999999E-3</v>
      </c>
      <c r="G171" s="58"/>
    </row>
    <row r="172" spans="1:7" x14ac:dyDescent="0.25">
      <c r="A172" s="57" t="s">
        <v>2513</v>
      </c>
      <c r="B172" s="17" t="s">
        <v>2514</v>
      </c>
      <c r="C172" s="17" t="s">
        <v>1257</v>
      </c>
      <c r="D172" s="6">
        <v>1186</v>
      </c>
      <c r="E172" s="7">
        <v>10</v>
      </c>
      <c r="F172" s="8">
        <v>2.5999999999999999E-3</v>
      </c>
      <c r="G172" s="58"/>
    </row>
    <row r="173" spans="1:7" x14ac:dyDescent="0.25">
      <c r="A173" s="57" t="s">
        <v>2515</v>
      </c>
      <c r="B173" s="17" t="s">
        <v>2516</v>
      </c>
      <c r="C173" s="17" t="s">
        <v>1210</v>
      </c>
      <c r="D173" s="6">
        <v>13434</v>
      </c>
      <c r="E173" s="7">
        <v>9.94</v>
      </c>
      <c r="F173" s="8">
        <v>2.5999999999999999E-3</v>
      </c>
      <c r="G173" s="58"/>
    </row>
    <row r="174" spans="1:7" x14ac:dyDescent="0.25">
      <c r="A174" s="57" t="s">
        <v>2517</v>
      </c>
      <c r="B174" s="17" t="s">
        <v>2518</v>
      </c>
      <c r="C174" s="17" t="s">
        <v>1548</v>
      </c>
      <c r="D174" s="6">
        <v>7192</v>
      </c>
      <c r="E174" s="7">
        <v>9.9</v>
      </c>
      <c r="F174" s="8">
        <v>2.5999999999999999E-3</v>
      </c>
      <c r="G174" s="58"/>
    </row>
    <row r="175" spans="1:7" x14ac:dyDescent="0.25">
      <c r="A175" s="57" t="s">
        <v>2519</v>
      </c>
      <c r="B175" s="17" t="s">
        <v>2520</v>
      </c>
      <c r="C175" s="17" t="s">
        <v>1360</v>
      </c>
      <c r="D175" s="6">
        <v>157</v>
      </c>
      <c r="E175" s="7">
        <v>9.7100000000000009</v>
      </c>
      <c r="F175" s="8">
        <v>2.5000000000000001E-3</v>
      </c>
      <c r="G175" s="58"/>
    </row>
    <row r="176" spans="1:7" x14ac:dyDescent="0.25">
      <c r="A176" s="57" t="s">
        <v>2521</v>
      </c>
      <c r="B176" s="17" t="s">
        <v>2522</v>
      </c>
      <c r="C176" s="17" t="s">
        <v>1177</v>
      </c>
      <c r="D176" s="6">
        <v>16060</v>
      </c>
      <c r="E176" s="7">
        <v>9.6</v>
      </c>
      <c r="F176" s="8">
        <v>2.5000000000000001E-3</v>
      </c>
      <c r="G176" s="58"/>
    </row>
    <row r="177" spans="1:7" x14ac:dyDescent="0.25">
      <c r="A177" s="57" t="s">
        <v>2523</v>
      </c>
      <c r="B177" s="17" t="s">
        <v>2524</v>
      </c>
      <c r="C177" s="17" t="s">
        <v>1238</v>
      </c>
      <c r="D177" s="6">
        <v>9445</v>
      </c>
      <c r="E177" s="7">
        <v>9.56</v>
      </c>
      <c r="F177" s="8">
        <v>2.5000000000000001E-3</v>
      </c>
      <c r="G177" s="58"/>
    </row>
    <row r="178" spans="1:7" x14ac:dyDescent="0.25">
      <c r="A178" s="57" t="s">
        <v>2525</v>
      </c>
      <c r="B178" s="17" t="s">
        <v>2526</v>
      </c>
      <c r="C178" s="17" t="s">
        <v>1238</v>
      </c>
      <c r="D178" s="6">
        <v>3047</v>
      </c>
      <c r="E178" s="7">
        <v>9.5299999999999994</v>
      </c>
      <c r="F178" s="8">
        <v>2.5000000000000001E-3</v>
      </c>
      <c r="G178" s="58"/>
    </row>
    <row r="179" spans="1:7" x14ac:dyDescent="0.25">
      <c r="A179" s="57" t="s">
        <v>2233</v>
      </c>
      <c r="B179" s="17" t="s">
        <v>2234</v>
      </c>
      <c r="C179" s="17" t="s">
        <v>1225</v>
      </c>
      <c r="D179" s="6">
        <v>1850</v>
      </c>
      <c r="E179" s="7">
        <v>9.39</v>
      </c>
      <c r="F179" s="8">
        <v>2.5000000000000001E-3</v>
      </c>
      <c r="G179" s="58"/>
    </row>
    <row r="180" spans="1:7" x14ac:dyDescent="0.25">
      <c r="A180" s="57" t="s">
        <v>2527</v>
      </c>
      <c r="B180" s="17" t="s">
        <v>2528</v>
      </c>
      <c r="C180" s="17" t="s">
        <v>1492</v>
      </c>
      <c r="D180" s="6">
        <v>2314</v>
      </c>
      <c r="E180" s="7">
        <v>9.31</v>
      </c>
      <c r="F180" s="8">
        <v>2.3999999999999998E-3</v>
      </c>
      <c r="G180" s="58"/>
    </row>
    <row r="181" spans="1:7" x14ac:dyDescent="0.25">
      <c r="A181" s="57" t="s">
        <v>2529</v>
      </c>
      <c r="B181" s="17" t="s">
        <v>2530</v>
      </c>
      <c r="C181" s="17" t="s">
        <v>1285</v>
      </c>
      <c r="D181" s="6">
        <v>1098</v>
      </c>
      <c r="E181" s="7">
        <v>9.2899999999999991</v>
      </c>
      <c r="F181" s="8">
        <v>2.3999999999999998E-3</v>
      </c>
      <c r="G181" s="58"/>
    </row>
    <row r="182" spans="1:7" x14ac:dyDescent="0.25">
      <c r="A182" s="57" t="s">
        <v>2531</v>
      </c>
      <c r="B182" s="17" t="s">
        <v>2532</v>
      </c>
      <c r="C182" s="17" t="s">
        <v>1299</v>
      </c>
      <c r="D182" s="6">
        <v>1763</v>
      </c>
      <c r="E182" s="7">
        <v>9.26</v>
      </c>
      <c r="F182" s="8">
        <v>2.3999999999999998E-3</v>
      </c>
      <c r="G182" s="58"/>
    </row>
    <row r="183" spans="1:7" x14ac:dyDescent="0.25">
      <c r="A183" s="57" t="s">
        <v>2533</v>
      </c>
      <c r="B183" s="17" t="s">
        <v>2534</v>
      </c>
      <c r="C183" s="17" t="s">
        <v>1299</v>
      </c>
      <c r="D183" s="6">
        <v>3512</v>
      </c>
      <c r="E183" s="7">
        <v>9.26</v>
      </c>
      <c r="F183" s="8">
        <v>2.3999999999999998E-3</v>
      </c>
      <c r="G183" s="58"/>
    </row>
    <row r="184" spans="1:7" x14ac:dyDescent="0.25">
      <c r="A184" s="57" t="s">
        <v>2535</v>
      </c>
      <c r="B184" s="17" t="s">
        <v>2536</v>
      </c>
      <c r="C184" s="17" t="s">
        <v>1326</v>
      </c>
      <c r="D184" s="6">
        <v>1370</v>
      </c>
      <c r="E184" s="7">
        <v>9.17</v>
      </c>
      <c r="F184" s="8">
        <v>2.3999999999999998E-3</v>
      </c>
      <c r="G184" s="58"/>
    </row>
    <row r="185" spans="1:7" x14ac:dyDescent="0.25">
      <c r="A185" s="57" t="s">
        <v>2008</v>
      </c>
      <c r="B185" s="17" t="s">
        <v>2009</v>
      </c>
      <c r="C185" s="17" t="s">
        <v>1233</v>
      </c>
      <c r="D185" s="6">
        <v>3642</v>
      </c>
      <c r="E185" s="7">
        <v>8.9700000000000006</v>
      </c>
      <c r="F185" s="8">
        <v>2.3E-3</v>
      </c>
      <c r="G185" s="58"/>
    </row>
    <row r="186" spans="1:7" x14ac:dyDescent="0.25">
      <c r="A186" s="57" t="s">
        <v>2537</v>
      </c>
      <c r="B186" s="17" t="s">
        <v>2538</v>
      </c>
      <c r="C186" s="17" t="s">
        <v>1326</v>
      </c>
      <c r="D186" s="6">
        <v>1768</v>
      </c>
      <c r="E186" s="7">
        <v>8.91</v>
      </c>
      <c r="F186" s="8">
        <v>2.3E-3</v>
      </c>
      <c r="G186" s="58"/>
    </row>
    <row r="187" spans="1:7" x14ac:dyDescent="0.25">
      <c r="A187" s="57" t="s">
        <v>2539</v>
      </c>
      <c r="B187" s="17" t="s">
        <v>2540</v>
      </c>
      <c r="C187" s="17" t="s">
        <v>1299</v>
      </c>
      <c r="D187" s="6">
        <v>516</v>
      </c>
      <c r="E187" s="7">
        <v>8.9</v>
      </c>
      <c r="F187" s="8">
        <v>2.3E-3</v>
      </c>
      <c r="G187" s="58"/>
    </row>
    <row r="188" spans="1:7" x14ac:dyDescent="0.25">
      <c r="A188" s="57" t="s">
        <v>2541</v>
      </c>
      <c r="B188" s="17" t="s">
        <v>2542</v>
      </c>
      <c r="C188" s="17" t="s">
        <v>1257</v>
      </c>
      <c r="D188" s="6">
        <v>165</v>
      </c>
      <c r="E188" s="7">
        <v>8.7899999999999991</v>
      </c>
      <c r="F188" s="8">
        <v>2.3E-3</v>
      </c>
      <c r="G188" s="58"/>
    </row>
    <row r="189" spans="1:7" x14ac:dyDescent="0.25">
      <c r="A189" s="57" t="s">
        <v>2543</v>
      </c>
      <c r="B189" s="17" t="s">
        <v>2544</v>
      </c>
      <c r="C189" s="17" t="s">
        <v>1982</v>
      </c>
      <c r="D189" s="6">
        <v>1688</v>
      </c>
      <c r="E189" s="7">
        <v>8.7799999999999994</v>
      </c>
      <c r="F189" s="8">
        <v>2.3E-3</v>
      </c>
      <c r="G189" s="58"/>
    </row>
    <row r="190" spans="1:7" x14ac:dyDescent="0.25">
      <c r="A190" s="57" t="s">
        <v>1966</v>
      </c>
      <c r="B190" s="17" t="s">
        <v>1967</v>
      </c>
      <c r="C190" s="17" t="s">
        <v>1326</v>
      </c>
      <c r="D190" s="6">
        <v>1936</v>
      </c>
      <c r="E190" s="7">
        <v>8.76</v>
      </c>
      <c r="F190" s="8">
        <v>2.3E-3</v>
      </c>
      <c r="G190" s="58"/>
    </row>
    <row r="191" spans="1:7" x14ac:dyDescent="0.25">
      <c r="A191" s="57" t="s">
        <v>2545</v>
      </c>
      <c r="B191" s="17" t="s">
        <v>2546</v>
      </c>
      <c r="C191" s="17" t="s">
        <v>1293</v>
      </c>
      <c r="D191" s="6">
        <v>1076</v>
      </c>
      <c r="E191" s="7">
        <v>8.75</v>
      </c>
      <c r="F191" s="8">
        <v>2.3E-3</v>
      </c>
      <c r="G191" s="58"/>
    </row>
    <row r="192" spans="1:7" x14ac:dyDescent="0.25">
      <c r="A192" s="57" t="s">
        <v>2016</v>
      </c>
      <c r="B192" s="17" t="s">
        <v>2017</v>
      </c>
      <c r="C192" s="17" t="s">
        <v>1285</v>
      </c>
      <c r="D192" s="6">
        <v>1583</v>
      </c>
      <c r="E192" s="7">
        <v>8.75</v>
      </c>
      <c r="F192" s="8">
        <v>2.3E-3</v>
      </c>
      <c r="G192" s="58"/>
    </row>
    <row r="193" spans="1:7" x14ac:dyDescent="0.25">
      <c r="A193" s="57" t="s">
        <v>1991</v>
      </c>
      <c r="B193" s="17" t="s">
        <v>1992</v>
      </c>
      <c r="C193" s="17" t="s">
        <v>1254</v>
      </c>
      <c r="D193" s="6">
        <v>2085</v>
      </c>
      <c r="E193" s="7">
        <v>8.7100000000000009</v>
      </c>
      <c r="F193" s="8">
        <v>2.3E-3</v>
      </c>
      <c r="G193" s="58"/>
    </row>
    <row r="194" spans="1:7" x14ac:dyDescent="0.25">
      <c r="A194" s="57" t="s">
        <v>2547</v>
      </c>
      <c r="B194" s="17" t="s">
        <v>2548</v>
      </c>
      <c r="C194" s="17" t="s">
        <v>1302</v>
      </c>
      <c r="D194" s="6">
        <v>1264</v>
      </c>
      <c r="E194" s="7">
        <v>8.69</v>
      </c>
      <c r="F194" s="8">
        <v>2.3E-3</v>
      </c>
      <c r="G194" s="58"/>
    </row>
    <row r="195" spans="1:7" x14ac:dyDescent="0.25">
      <c r="A195" s="57" t="s">
        <v>2549</v>
      </c>
      <c r="B195" s="17" t="s">
        <v>2550</v>
      </c>
      <c r="C195" s="17" t="s">
        <v>1202</v>
      </c>
      <c r="D195" s="6">
        <v>512</v>
      </c>
      <c r="E195" s="7">
        <v>8.6199999999999992</v>
      </c>
      <c r="F195" s="8">
        <v>2.3E-3</v>
      </c>
      <c r="G195" s="58"/>
    </row>
    <row r="196" spans="1:7" x14ac:dyDescent="0.25">
      <c r="A196" s="57" t="s">
        <v>2551</v>
      </c>
      <c r="B196" s="17" t="s">
        <v>2552</v>
      </c>
      <c r="C196" s="17" t="s">
        <v>1393</v>
      </c>
      <c r="D196" s="6">
        <v>631</v>
      </c>
      <c r="E196" s="7">
        <v>8.58</v>
      </c>
      <c r="F196" s="8">
        <v>2.2000000000000001E-3</v>
      </c>
      <c r="G196" s="58"/>
    </row>
    <row r="197" spans="1:7" x14ac:dyDescent="0.25">
      <c r="A197" s="57" t="s">
        <v>2553</v>
      </c>
      <c r="B197" s="17" t="s">
        <v>2554</v>
      </c>
      <c r="C197" s="17" t="s">
        <v>1548</v>
      </c>
      <c r="D197" s="6">
        <v>32807</v>
      </c>
      <c r="E197" s="7">
        <v>8.48</v>
      </c>
      <c r="F197" s="8">
        <v>2.2000000000000001E-3</v>
      </c>
      <c r="G197" s="58"/>
    </row>
    <row r="198" spans="1:7" x14ac:dyDescent="0.25">
      <c r="A198" s="57" t="s">
        <v>2555</v>
      </c>
      <c r="B198" s="17" t="s">
        <v>2556</v>
      </c>
      <c r="C198" s="17" t="s">
        <v>1254</v>
      </c>
      <c r="D198" s="6">
        <v>469</v>
      </c>
      <c r="E198" s="7">
        <v>8.4600000000000009</v>
      </c>
      <c r="F198" s="8">
        <v>2.2000000000000001E-3</v>
      </c>
      <c r="G198" s="58"/>
    </row>
    <row r="199" spans="1:7" x14ac:dyDescent="0.25">
      <c r="A199" s="57" t="s">
        <v>2557</v>
      </c>
      <c r="B199" s="17" t="s">
        <v>2558</v>
      </c>
      <c r="C199" s="17" t="s">
        <v>1326</v>
      </c>
      <c r="D199" s="6">
        <v>1880</v>
      </c>
      <c r="E199" s="7">
        <v>8.4600000000000009</v>
      </c>
      <c r="F199" s="8">
        <v>2.2000000000000001E-3</v>
      </c>
      <c r="G199" s="58"/>
    </row>
    <row r="200" spans="1:7" x14ac:dyDescent="0.25">
      <c r="A200" s="57" t="s">
        <v>2559</v>
      </c>
      <c r="B200" s="17" t="s">
        <v>2560</v>
      </c>
      <c r="C200" s="17" t="s">
        <v>1222</v>
      </c>
      <c r="D200" s="6">
        <v>18124</v>
      </c>
      <c r="E200" s="7">
        <v>8.41</v>
      </c>
      <c r="F200" s="8">
        <v>2.2000000000000001E-3</v>
      </c>
      <c r="G200" s="58"/>
    </row>
    <row r="201" spans="1:7" x14ac:dyDescent="0.25">
      <c r="A201" s="57" t="s">
        <v>1906</v>
      </c>
      <c r="B201" s="17" t="s">
        <v>1907</v>
      </c>
      <c r="C201" s="17" t="s">
        <v>1257</v>
      </c>
      <c r="D201" s="6">
        <v>553</v>
      </c>
      <c r="E201" s="7">
        <v>8.41</v>
      </c>
      <c r="F201" s="8">
        <v>2.2000000000000001E-3</v>
      </c>
      <c r="G201" s="58"/>
    </row>
    <row r="202" spans="1:7" x14ac:dyDescent="0.25">
      <c r="A202" s="57" t="s">
        <v>2561</v>
      </c>
      <c r="B202" s="17" t="s">
        <v>2562</v>
      </c>
      <c r="C202" s="17" t="s">
        <v>1210</v>
      </c>
      <c r="D202" s="6">
        <v>2290</v>
      </c>
      <c r="E202" s="7">
        <v>8.33</v>
      </c>
      <c r="F202" s="8">
        <v>2.2000000000000001E-3</v>
      </c>
      <c r="G202" s="58"/>
    </row>
    <row r="203" spans="1:7" x14ac:dyDescent="0.25">
      <c r="A203" s="57" t="s">
        <v>2563</v>
      </c>
      <c r="B203" s="17" t="s">
        <v>2564</v>
      </c>
      <c r="C203" s="17" t="s">
        <v>1285</v>
      </c>
      <c r="D203" s="6">
        <v>449</v>
      </c>
      <c r="E203" s="7">
        <v>8.2799999999999994</v>
      </c>
      <c r="F203" s="8">
        <v>2.2000000000000001E-3</v>
      </c>
      <c r="G203" s="58"/>
    </row>
    <row r="204" spans="1:7" x14ac:dyDescent="0.25">
      <c r="A204" s="57" t="s">
        <v>2565</v>
      </c>
      <c r="B204" s="17" t="s">
        <v>2566</v>
      </c>
      <c r="C204" s="17" t="s">
        <v>1290</v>
      </c>
      <c r="D204" s="6">
        <v>20814</v>
      </c>
      <c r="E204" s="7">
        <v>8.26</v>
      </c>
      <c r="F204" s="8">
        <v>2.2000000000000001E-3</v>
      </c>
      <c r="G204" s="58"/>
    </row>
    <row r="205" spans="1:7" x14ac:dyDescent="0.25">
      <c r="A205" s="57" t="s">
        <v>2567</v>
      </c>
      <c r="B205" s="17" t="s">
        <v>2568</v>
      </c>
      <c r="C205" s="17" t="s">
        <v>1177</v>
      </c>
      <c r="D205" s="6">
        <v>15799</v>
      </c>
      <c r="E205" s="7">
        <v>8.25</v>
      </c>
      <c r="F205" s="8">
        <v>2.2000000000000001E-3</v>
      </c>
      <c r="G205" s="58"/>
    </row>
    <row r="206" spans="1:7" x14ac:dyDescent="0.25">
      <c r="A206" s="57" t="s">
        <v>2569</v>
      </c>
      <c r="B206" s="17" t="s">
        <v>2570</v>
      </c>
      <c r="C206" s="17" t="s">
        <v>1326</v>
      </c>
      <c r="D206" s="6">
        <v>203</v>
      </c>
      <c r="E206" s="7">
        <v>8.19</v>
      </c>
      <c r="F206" s="8">
        <v>2.0999999999999999E-3</v>
      </c>
      <c r="G206" s="58"/>
    </row>
    <row r="207" spans="1:7" x14ac:dyDescent="0.25">
      <c r="A207" s="57" t="s">
        <v>1887</v>
      </c>
      <c r="B207" s="17" t="s">
        <v>1888</v>
      </c>
      <c r="C207" s="17" t="s">
        <v>1511</v>
      </c>
      <c r="D207" s="6">
        <v>1654</v>
      </c>
      <c r="E207" s="7">
        <v>8.11</v>
      </c>
      <c r="F207" s="8">
        <v>2.0999999999999999E-3</v>
      </c>
      <c r="G207" s="58"/>
    </row>
    <row r="208" spans="1:7" x14ac:dyDescent="0.25">
      <c r="A208" s="57" t="s">
        <v>2571</v>
      </c>
      <c r="B208" s="17" t="s">
        <v>2572</v>
      </c>
      <c r="C208" s="17" t="s">
        <v>1280</v>
      </c>
      <c r="D208" s="6">
        <v>2643</v>
      </c>
      <c r="E208" s="7">
        <v>8.09</v>
      </c>
      <c r="F208" s="8">
        <v>2.0999999999999999E-3</v>
      </c>
      <c r="G208" s="58"/>
    </row>
    <row r="209" spans="1:7" x14ac:dyDescent="0.25">
      <c r="A209" s="57" t="s">
        <v>2573</v>
      </c>
      <c r="B209" s="17" t="s">
        <v>2574</v>
      </c>
      <c r="C209" s="17" t="s">
        <v>1199</v>
      </c>
      <c r="D209" s="6">
        <v>10607</v>
      </c>
      <c r="E209" s="7">
        <v>7.92</v>
      </c>
      <c r="F209" s="8">
        <v>2.0999999999999999E-3</v>
      </c>
      <c r="G209" s="58"/>
    </row>
    <row r="210" spans="1:7" x14ac:dyDescent="0.25">
      <c r="A210" s="57" t="s">
        <v>2278</v>
      </c>
      <c r="B210" s="17" t="s">
        <v>2279</v>
      </c>
      <c r="C210" s="17" t="s">
        <v>1326</v>
      </c>
      <c r="D210" s="6">
        <v>590</v>
      </c>
      <c r="E210" s="7">
        <v>7.84</v>
      </c>
      <c r="F210" s="8">
        <v>2.0999999999999999E-3</v>
      </c>
      <c r="G210" s="58"/>
    </row>
    <row r="211" spans="1:7" x14ac:dyDescent="0.25">
      <c r="A211" s="57" t="s">
        <v>2249</v>
      </c>
      <c r="B211" s="17" t="s">
        <v>2250</v>
      </c>
      <c r="C211" s="17" t="s">
        <v>1285</v>
      </c>
      <c r="D211" s="6">
        <v>507</v>
      </c>
      <c r="E211" s="7">
        <v>7.8</v>
      </c>
      <c r="F211" s="8">
        <v>2E-3</v>
      </c>
      <c r="G211" s="58"/>
    </row>
    <row r="212" spans="1:7" x14ac:dyDescent="0.25">
      <c r="A212" s="57" t="s">
        <v>2575</v>
      </c>
      <c r="B212" s="17" t="s">
        <v>2576</v>
      </c>
      <c r="C212" s="17" t="s">
        <v>1296</v>
      </c>
      <c r="D212" s="6">
        <v>1217</v>
      </c>
      <c r="E212" s="7">
        <v>7.75</v>
      </c>
      <c r="F212" s="8">
        <v>2E-3</v>
      </c>
      <c r="G212" s="58"/>
    </row>
    <row r="213" spans="1:7" x14ac:dyDescent="0.25">
      <c r="A213" s="57" t="s">
        <v>2012</v>
      </c>
      <c r="B213" s="17" t="s">
        <v>2013</v>
      </c>
      <c r="C213" s="17" t="s">
        <v>1177</v>
      </c>
      <c r="D213" s="6">
        <v>2155</v>
      </c>
      <c r="E213" s="7">
        <v>7.64</v>
      </c>
      <c r="F213" s="8">
        <v>2E-3</v>
      </c>
      <c r="G213" s="58"/>
    </row>
    <row r="214" spans="1:7" x14ac:dyDescent="0.25">
      <c r="A214" s="57" t="s">
        <v>2577</v>
      </c>
      <c r="B214" s="17" t="s">
        <v>2578</v>
      </c>
      <c r="C214" s="17" t="s">
        <v>1400</v>
      </c>
      <c r="D214" s="6">
        <v>2185</v>
      </c>
      <c r="E214" s="7">
        <v>7.52</v>
      </c>
      <c r="F214" s="8">
        <v>2E-3</v>
      </c>
      <c r="G214" s="58"/>
    </row>
    <row r="215" spans="1:7" x14ac:dyDescent="0.25">
      <c r="A215" s="57" t="s">
        <v>2579</v>
      </c>
      <c r="B215" s="17" t="s">
        <v>2580</v>
      </c>
      <c r="C215" s="17" t="s">
        <v>1257</v>
      </c>
      <c r="D215" s="6">
        <v>1973</v>
      </c>
      <c r="E215" s="7">
        <v>7.27</v>
      </c>
      <c r="F215" s="8">
        <v>1.9E-3</v>
      </c>
      <c r="G215" s="58"/>
    </row>
    <row r="216" spans="1:7" x14ac:dyDescent="0.25">
      <c r="A216" s="57" t="s">
        <v>2581</v>
      </c>
      <c r="B216" s="17" t="s">
        <v>2582</v>
      </c>
      <c r="C216" s="17" t="s">
        <v>1511</v>
      </c>
      <c r="D216" s="6">
        <v>461</v>
      </c>
      <c r="E216" s="7">
        <v>7.23</v>
      </c>
      <c r="F216" s="8">
        <v>1.9E-3</v>
      </c>
      <c r="G216" s="58"/>
    </row>
    <row r="217" spans="1:7" x14ac:dyDescent="0.25">
      <c r="A217" s="57" t="s">
        <v>2247</v>
      </c>
      <c r="B217" s="17" t="s">
        <v>2248</v>
      </c>
      <c r="C217" s="17" t="s">
        <v>1850</v>
      </c>
      <c r="D217" s="6">
        <v>1549</v>
      </c>
      <c r="E217" s="7">
        <v>7.21</v>
      </c>
      <c r="F217" s="8">
        <v>1.9E-3</v>
      </c>
      <c r="G217" s="58"/>
    </row>
    <row r="218" spans="1:7" x14ac:dyDescent="0.25">
      <c r="A218" s="57" t="s">
        <v>2583</v>
      </c>
      <c r="B218" s="17" t="s">
        <v>2584</v>
      </c>
      <c r="C218" s="17" t="s">
        <v>1290</v>
      </c>
      <c r="D218" s="6">
        <v>2256</v>
      </c>
      <c r="E218" s="7">
        <v>7.02</v>
      </c>
      <c r="F218" s="8">
        <v>1.8E-3</v>
      </c>
      <c r="G218" s="58"/>
    </row>
    <row r="219" spans="1:7" x14ac:dyDescent="0.25">
      <c r="A219" s="57" t="s">
        <v>1414</v>
      </c>
      <c r="B219" s="17" t="s">
        <v>1415</v>
      </c>
      <c r="C219" s="17" t="s">
        <v>1280</v>
      </c>
      <c r="D219" s="6">
        <v>3276</v>
      </c>
      <c r="E219" s="7">
        <v>6.96</v>
      </c>
      <c r="F219" s="8">
        <v>1.8E-3</v>
      </c>
      <c r="G219" s="58"/>
    </row>
    <row r="220" spans="1:7" x14ac:dyDescent="0.25">
      <c r="A220" s="57" t="s">
        <v>2264</v>
      </c>
      <c r="B220" s="17" t="s">
        <v>2265</v>
      </c>
      <c r="C220" s="17" t="s">
        <v>1299</v>
      </c>
      <c r="D220" s="6">
        <v>897</v>
      </c>
      <c r="E220" s="7">
        <v>6.94</v>
      </c>
      <c r="F220" s="8">
        <v>1.8E-3</v>
      </c>
      <c r="G220" s="58"/>
    </row>
    <row r="221" spans="1:7" x14ac:dyDescent="0.25">
      <c r="A221" s="57" t="s">
        <v>2585</v>
      </c>
      <c r="B221" s="17" t="s">
        <v>2586</v>
      </c>
      <c r="C221" s="17" t="s">
        <v>1238</v>
      </c>
      <c r="D221" s="6">
        <v>1761</v>
      </c>
      <c r="E221" s="7">
        <v>6.91</v>
      </c>
      <c r="F221" s="8">
        <v>1.8E-3</v>
      </c>
      <c r="G221" s="58"/>
    </row>
    <row r="222" spans="1:7" x14ac:dyDescent="0.25">
      <c r="A222" s="57" t="s">
        <v>2587</v>
      </c>
      <c r="B222" s="17" t="s">
        <v>2588</v>
      </c>
      <c r="C222" s="17" t="s">
        <v>1222</v>
      </c>
      <c r="D222" s="6">
        <v>1987</v>
      </c>
      <c r="E222" s="7">
        <v>6.9</v>
      </c>
      <c r="F222" s="8">
        <v>1.8E-3</v>
      </c>
      <c r="G222" s="58"/>
    </row>
    <row r="223" spans="1:7" x14ac:dyDescent="0.25">
      <c r="A223" s="57" t="s">
        <v>2589</v>
      </c>
      <c r="B223" s="17" t="s">
        <v>2590</v>
      </c>
      <c r="C223" s="17" t="s">
        <v>1257</v>
      </c>
      <c r="D223" s="6">
        <v>522</v>
      </c>
      <c r="E223" s="7">
        <v>6.87</v>
      </c>
      <c r="F223" s="8">
        <v>1.8E-3</v>
      </c>
      <c r="G223" s="58"/>
    </row>
    <row r="224" spans="1:7" x14ac:dyDescent="0.25">
      <c r="A224" s="57" t="s">
        <v>2591</v>
      </c>
      <c r="B224" s="17" t="s">
        <v>2592</v>
      </c>
      <c r="C224" s="17" t="s">
        <v>1326</v>
      </c>
      <c r="D224" s="6">
        <v>365</v>
      </c>
      <c r="E224" s="7">
        <v>6.62</v>
      </c>
      <c r="F224" s="8">
        <v>1.6999999999999999E-3</v>
      </c>
      <c r="G224" s="58"/>
    </row>
    <row r="225" spans="1:7" x14ac:dyDescent="0.25">
      <c r="A225" s="57" t="s">
        <v>2593</v>
      </c>
      <c r="B225" s="17" t="s">
        <v>2594</v>
      </c>
      <c r="C225" s="17" t="s">
        <v>1238</v>
      </c>
      <c r="D225" s="6">
        <v>15455</v>
      </c>
      <c r="E225" s="7">
        <v>6.61</v>
      </c>
      <c r="F225" s="8">
        <v>1.6999999999999999E-3</v>
      </c>
      <c r="G225" s="58"/>
    </row>
    <row r="226" spans="1:7" x14ac:dyDescent="0.25">
      <c r="A226" s="57" t="s">
        <v>2595</v>
      </c>
      <c r="B226" s="17" t="s">
        <v>2596</v>
      </c>
      <c r="C226" s="17" t="s">
        <v>2338</v>
      </c>
      <c r="D226" s="6">
        <v>2015</v>
      </c>
      <c r="E226" s="7">
        <v>6.5</v>
      </c>
      <c r="F226" s="8">
        <v>1.6999999999999999E-3</v>
      </c>
      <c r="G226" s="58"/>
    </row>
    <row r="227" spans="1:7" x14ac:dyDescent="0.25">
      <c r="A227" s="57" t="s">
        <v>2597</v>
      </c>
      <c r="B227" s="17" t="s">
        <v>2598</v>
      </c>
      <c r="C227" s="17" t="s">
        <v>1999</v>
      </c>
      <c r="D227" s="6">
        <v>2540</v>
      </c>
      <c r="E227" s="7">
        <v>6.42</v>
      </c>
      <c r="F227" s="8">
        <v>1.6999999999999999E-3</v>
      </c>
      <c r="G227" s="58"/>
    </row>
    <row r="228" spans="1:7" x14ac:dyDescent="0.25">
      <c r="A228" s="57" t="s">
        <v>2280</v>
      </c>
      <c r="B228" s="17" t="s">
        <v>2281</v>
      </c>
      <c r="C228" s="17" t="s">
        <v>1225</v>
      </c>
      <c r="D228" s="6">
        <v>343</v>
      </c>
      <c r="E228" s="7">
        <v>6.39</v>
      </c>
      <c r="F228" s="8">
        <v>1.6999999999999999E-3</v>
      </c>
      <c r="G228" s="58"/>
    </row>
    <row r="229" spans="1:7" x14ac:dyDescent="0.25">
      <c r="A229" s="57" t="s">
        <v>2599</v>
      </c>
      <c r="B229" s="17" t="s">
        <v>2600</v>
      </c>
      <c r="C229" s="17" t="s">
        <v>1302</v>
      </c>
      <c r="D229" s="6">
        <v>9133</v>
      </c>
      <c r="E229" s="7">
        <v>6.32</v>
      </c>
      <c r="F229" s="8">
        <v>1.6999999999999999E-3</v>
      </c>
      <c r="G229" s="58"/>
    </row>
    <row r="230" spans="1:7" x14ac:dyDescent="0.25">
      <c r="A230" s="57" t="s">
        <v>2601</v>
      </c>
      <c r="B230" s="17" t="s">
        <v>2602</v>
      </c>
      <c r="C230" s="17" t="s">
        <v>1285</v>
      </c>
      <c r="D230" s="6">
        <v>3451</v>
      </c>
      <c r="E230" s="7">
        <v>6.19</v>
      </c>
      <c r="F230" s="8">
        <v>1.6000000000000001E-3</v>
      </c>
      <c r="G230" s="58"/>
    </row>
    <row r="231" spans="1:7" x14ac:dyDescent="0.25">
      <c r="A231" s="57" t="s">
        <v>2603</v>
      </c>
      <c r="B231" s="17" t="s">
        <v>2604</v>
      </c>
      <c r="C231" s="17" t="s">
        <v>1285</v>
      </c>
      <c r="D231" s="6">
        <v>1242</v>
      </c>
      <c r="E231" s="7">
        <v>6.18</v>
      </c>
      <c r="F231" s="8">
        <v>1.6000000000000001E-3</v>
      </c>
      <c r="G231" s="58"/>
    </row>
    <row r="232" spans="1:7" x14ac:dyDescent="0.25">
      <c r="A232" s="57" t="s">
        <v>2605</v>
      </c>
      <c r="B232" s="17" t="s">
        <v>2606</v>
      </c>
      <c r="C232" s="17" t="s">
        <v>1285</v>
      </c>
      <c r="D232" s="6">
        <v>1089</v>
      </c>
      <c r="E232" s="7">
        <v>5.98</v>
      </c>
      <c r="F232" s="8">
        <v>1.6000000000000001E-3</v>
      </c>
      <c r="G232" s="58"/>
    </row>
    <row r="233" spans="1:7" x14ac:dyDescent="0.25">
      <c r="A233" s="57" t="s">
        <v>2607</v>
      </c>
      <c r="B233" s="17" t="s">
        <v>2608</v>
      </c>
      <c r="C233" s="17" t="s">
        <v>1202</v>
      </c>
      <c r="D233" s="6">
        <v>772</v>
      </c>
      <c r="E233" s="7">
        <v>5.9</v>
      </c>
      <c r="F233" s="8">
        <v>1.5E-3</v>
      </c>
      <c r="G233" s="58"/>
    </row>
    <row r="234" spans="1:7" x14ac:dyDescent="0.25">
      <c r="A234" s="57" t="s">
        <v>2609</v>
      </c>
      <c r="B234" s="17" t="s">
        <v>2610</v>
      </c>
      <c r="C234" s="17" t="s">
        <v>1177</v>
      </c>
      <c r="D234" s="6">
        <v>13201</v>
      </c>
      <c r="E234" s="7">
        <v>5.85</v>
      </c>
      <c r="F234" s="8">
        <v>1.5E-3</v>
      </c>
      <c r="G234" s="58"/>
    </row>
    <row r="235" spans="1:7" x14ac:dyDescent="0.25">
      <c r="A235" s="57" t="s">
        <v>2611</v>
      </c>
      <c r="B235" s="17" t="s">
        <v>2612</v>
      </c>
      <c r="C235" s="17" t="s">
        <v>1326</v>
      </c>
      <c r="D235" s="6">
        <v>283</v>
      </c>
      <c r="E235" s="7">
        <v>5.79</v>
      </c>
      <c r="F235" s="8">
        <v>1.5E-3</v>
      </c>
      <c r="G235" s="58"/>
    </row>
    <row r="236" spans="1:7" x14ac:dyDescent="0.25">
      <c r="A236" s="57" t="s">
        <v>2613</v>
      </c>
      <c r="B236" s="17" t="s">
        <v>2614</v>
      </c>
      <c r="C236" s="17" t="s">
        <v>1290</v>
      </c>
      <c r="D236" s="6">
        <v>3567</v>
      </c>
      <c r="E236" s="7">
        <v>5.7</v>
      </c>
      <c r="F236" s="8">
        <v>1.5E-3</v>
      </c>
      <c r="G236" s="58"/>
    </row>
    <row r="237" spans="1:7" x14ac:dyDescent="0.25">
      <c r="A237" s="57" t="s">
        <v>2615</v>
      </c>
      <c r="B237" s="17" t="s">
        <v>2616</v>
      </c>
      <c r="C237" s="17" t="s">
        <v>1222</v>
      </c>
      <c r="D237" s="6">
        <v>6513</v>
      </c>
      <c r="E237" s="7">
        <v>5.61</v>
      </c>
      <c r="F237" s="8">
        <v>1.5E-3</v>
      </c>
      <c r="G237" s="58"/>
    </row>
    <row r="238" spans="1:7" x14ac:dyDescent="0.25">
      <c r="A238" s="57" t="s">
        <v>2617</v>
      </c>
      <c r="B238" s="17" t="s">
        <v>2618</v>
      </c>
      <c r="C238" s="17" t="s">
        <v>1280</v>
      </c>
      <c r="D238" s="6">
        <v>3131</v>
      </c>
      <c r="E238" s="7">
        <v>5.59</v>
      </c>
      <c r="F238" s="8">
        <v>1.5E-3</v>
      </c>
      <c r="G238" s="58"/>
    </row>
    <row r="239" spans="1:7" x14ac:dyDescent="0.25">
      <c r="A239" s="57" t="s">
        <v>2619</v>
      </c>
      <c r="B239" s="17" t="s">
        <v>2620</v>
      </c>
      <c r="C239" s="17" t="s">
        <v>1393</v>
      </c>
      <c r="D239" s="6">
        <v>1405</v>
      </c>
      <c r="E239" s="7">
        <v>5.47</v>
      </c>
      <c r="F239" s="8">
        <v>1.4E-3</v>
      </c>
      <c r="G239" s="58"/>
    </row>
    <row r="240" spans="1:7" x14ac:dyDescent="0.25">
      <c r="A240" s="57" t="s">
        <v>2621</v>
      </c>
      <c r="B240" s="17" t="s">
        <v>2622</v>
      </c>
      <c r="C240" s="17" t="s">
        <v>1360</v>
      </c>
      <c r="D240" s="6">
        <v>7642</v>
      </c>
      <c r="E240" s="7">
        <v>5.47</v>
      </c>
      <c r="F240" s="8">
        <v>1.4E-3</v>
      </c>
      <c r="G240" s="58"/>
    </row>
    <row r="241" spans="1:7" x14ac:dyDescent="0.25">
      <c r="A241" s="57" t="s">
        <v>2623</v>
      </c>
      <c r="B241" s="17" t="s">
        <v>2624</v>
      </c>
      <c r="C241" s="17" t="s">
        <v>1257</v>
      </c>
      <c r="D241" s="6">
        <v>1266</v>
      </c>
      <c r="E241" s="7">
        <v>5.38</v>
      </c>
      <c r="F241" s="8">
        <v>1.4E-3</v>
      </c>
      <c r="G241" s="58"/>
    </row>
    <row r="242" spans="1:7" x14ac:dyDescent="0.25">
      <c r="A242" s="57" t="s">
        <v>2625</v>
      </c>
      <c r="B242" s="17" t="s">
        <v>2626</v>
      </c>
      <c r="C242" s="17" t="s">
        <v>1326</v>
      </c>
      <c r="D242" s="6">
        <v>598</v>
      </c>
      <c r="E242" s="7">
        <v>5.21</v>
      </c>
      <c r="F242" s="8">
        <v>1.4E-3</v>
      </c>
      <c r="G242" s="58"/>
    </row>
    <row r="243" spans="1:7" x14ac:dyDescent="0.25">
      <c r="A243" s="57" t="s">
        <v>2627</v>
      </c>
      <c r="B243" s="17" t="s">
        <v>2628</v>
      </c>
      <c r="C243" s="17" t="s">
        <v>1299</v>
      </c>
      <c r="D243" s="6">
        <v>1417</v>
      </c>
      <c r="E243" s="7">
        <v>5.16</v>
      </c>
      <c r="F243" s="8">
        <v>1.2999999999999999E-3</v>
      </c>
      <c r="G243" s="58"/>
    </row>
    <row r="244" spans="1:7" x14ac:dyDescent="0.25">
      <c r="A244" s="57" t="s">
        <v>2629</v>
      </c>
      <c r="B244" s="17" t="s">
        <v>2630</v>
      </c>
      <c r="C244" s="17" t="s">
        <v>1999</v>
      </c>
      <c r="D244" s="6">
        <v>4655</v>
      </c>
      <c r="E244" s="7">
        <v>5.16</v>
      </c>
      <c r="F244" s="8">
        <v>1.2999999999999999E-3</v>
      </c>
      <c r="G244" s="58"/>
    </row>
    <row r="245" spans="1:7" x14ac:dyDescent="0.25">
      <c r="A245" s="57" t="s">
        <v>2631</v>
      </c>
      <c r="B245" s="17" t="s">
        <v>2632</v>
      </c>
      <c r="C245" s="17" t="s">
        <v>1326</v>
      </c>
      <c r="D245" s="6">
        <v>2145</v>
      </c>
      <c r="E245" s="7">
        <v>5.05</v>
      </c>
      <c r="F245" s="8">
        <v>1.2999999999999999E-3</v>
      </c>
      <c r="G245" s="58"/>
    </row>
    <row r="246" spans="1:7" x14ac:dyDescent="0.25">
      <c r="A246" s="57" t="s">
        <v>2243</v>
      </c>
      <c r="B246" s="17" t="s">
        <v>2244</v>
      </c>
      <c r="C246" s="17" t="s">
        <v>1199</v>
      </c>
      <c r="D246" s="6">
        <v>6112</v>
      </c>
      <c r="E246" s="7">
        <v>5.01</v>
      </c>
      <c r="F246" s="8">
        <v>1.2999999999999999E-3</v>
      </c>
      <c r="G246" s="58"/>
    </row>
    <row r="247" spans="1:7" x14ac:dyDescent="0.25">
      <c r="A247" s="57" t="s">
        <v>2633</v>
      </c>
      <c r="B247" s="17" t="s">
        <v>2634</v>
      </c>
      <c r="C247" s="17" t="s">
        <v>1254</v>
      </c>
      <c r="D247" s="6">
        <v>990</v>
      </c>
      <c r="E247" s="7">
        <v>4.99</v>
      </c>
      <c r="F247" s="8">
        <v>1.2999999999999999E-3</v>
      </c>
      <c r="G247" s="58"/>
    </row>
    <row r="248" spans="1:7" x14ac:dyDescent="0.25">
      <c r="A248" s="57" t="s">
        <v>2635</v>
      </c>
      <c r="B248" s="17" t="s">
        <v>2636</v>
      </c>
      <c r="C248" s="17" t="s">
        <v>1511</v>
      </c>
      <c r="D248" s="6">
        <v>1024</v>
      </c>
      <c r="E248" s="7">
        <v>4.96</v>
      </c>
      <c r="F248" s="8">
        <v>1.2999999999999999E-3</v>
      </c>
      <c r="G248" s="58"/>
    </row>
    <row r="249" spans="1:7" x14ac:dyDescent="0.25">
      <c r="A249" s="57" t="s">
        <v>2637</v>
      </c>
      <c r="B249" s="17" t="s">
        <v>2638</v>
      </c>
      <c r="C249" s="17" t="s">
        <v>1290</v>
      </c>
      <c r="D249" s="6">
        <v>1780</v>
      </c>
      <c r="E249" s="7">
        <v>4.9400000000000004</v>
      </c>
      <c r="F249" s="8">
        <v>1.2999999999999999E-3</v>
      </c>
      <c r="G249" s="58"/>
    </row>
    <row r="250" spans="1:7" x14ac:dyDescent="0.25">
      <c r="A250" s="57" t="s">
        <v>2262</v>
      </c>
      <c r="B250" s="17" t="s">
        <v>2263</v>
      </c>
      <c r="C250" s="17" t="s">
        <v>1326</v>
      </c>
      <c r="D250" s="6">
        <v>618</v>
      </c>
      <c r="E250" s="7">
        <v>4.83</v>
      </c>
      <c r="F250" s="8">
        <v>1.2999999999999999E-3</v>
      </c>
      <c r="G250" s="58"/>
    </row>
    <row r="251" spans="1:7" x14ac:dyDescent="0.25">
      <c r="A251" s="57" t="s">
        <v>2639</v>
      </c>
      <c r="B251" s="17" t="s">
        <v>2640</v>
      </c>
      <c r="C251" s="17" t="s">
        <v>1302</v>
      </c>
      <c r="D251" s="6">
        <v>573</v>
      </c>
      <c r="E251" s="7">
        <v>4.5999999999999996</v>
      </c>
      <c r="F251" s="8">
        <v>1.1999999999999999E-3</v>
      </c>
      <c r="G251" s="58"/>
    </row>
    <row r="252" spans="1:7" x14ac:dyDescent="0.25">
      <c r="A252" s="57" t="s">
        <v>2641</v>
      </c>
      <c r="B252" s="17" t="s">
        <v>2642</v>
      </c>
      <c r="C252" s="17" t="s">
        <v>1363</v>
      </c>
      <c r="D252" s="6">
        <v>3575</v>
      </c>
      <c r="E252" s="7">
        <v>4.58</v>
      </c>
      <c r="F252" s="8">
        <v>1.1999999999999999E-3</v>
      </c>
      <c r="G252" s="58"/>
    </row>
    <row r="253" spans="1:7" x14ac:dyDescent="0.25">
      <c r="A253" s="57" t="s">
        <v>2643</v>
      </c>
      <c r="B253" s="17" t="s">
        <v>2644</v>
      </c>
      <c r="C253" s="17" t="s">
        <v>1299</v>
      </c>
      <c r="D253" s="6">
        <v>2057</v>
      </c>
      <c r="E253" s="7">
        <v>4.41</v>
      </c>
      <c r="F253" s="8">
        <v>1.1999999999999999E-3</v>
      </c>
      <c r="G253" s="58"/>
    </row>
    <row r="254" spans="1:7" x14ac:dyDescent="0.25">
      <c r="A254" s="57" t="s">
        <v>2645</v>
      </c>
      <c r="B254" s="17" t="s">
        <v>2646</v>
      </c>
      <c r="C254" s="17" t="s">
        <v>1257</v>
      </c>
      <c r="D254" s="6">
        <v>540</v>
      </c>
      <c r="E254" s="7">
        <v>4.1900000000000004</v>
      </c>
      <c r="F254" s="8">
        <v>1.1000000000000001E-3</v>
      </c>
      <c r="G254" s="58"/>
    </row>
    <row r="255" spans="1:7" x14ac:dyDescent="0.25">
      <c r="A255" s="57" t="s">
        <v>2235</v>
      </c>
      <c r="B255" s="17" t="s">
        <v>2236</v>
      </c>
      <c r="C255" s="17" t="s">
        <v>1285</v>
      </c>
      <c r="D255" s="6">
        <v>440</v>
      </c>
      <c r="E255" s="7">
        <v>3.92</v>
      </c>
      <c r="F255" s="8">
        <v>1E-3</v>
      </c>
      <c r="G255" s="58"/>
    </row>
    <row r="256" spans="1:7" x14ac:dyDescent="0.25">
      <c r="A256" s="57" t="s">
        <v>2259</v>
      </c>
      <c r="B256" s="17" t="s">
        <v>2260</v>
      </c>
      <c r="C256" s="17" t="s">
        <v>2261</v>
      </c>
      <c r="D256" s="6">
        <v>220</v>
      </c>
      <c r="E256" s="7">
        <v>3.44</v>
      </c>
      <c r="F256" s="8">
        <v>8.9999999999999998E-4</v>
      </c>
      <c r="G256" s="58"/>
    </row>
    <row r="257" spans="1:7" x14ac:dyDescent="0.25">
      <c r="A257" s="57" t="s">
        <v>2647</v>
      </c>
      <c r="B257" s="17" t="s">
        <v>2648</v>
      </c>
      <c r="C257" s="17" t="s">
        <v>1299</v>
      </c>
      <c r="D257" s="6">
        <v>259</v>
      </c>
      <c r="E257" s="7">
        <v>3.25</v>
      </c>
      <c r="F257" s="8">
        <v>8.9999999999999998E-4</v>
      </c>
      <c r="G257" s="58"/>
    </row>
    <row r="258" spans="1:7" x14ac:dyDescent="0.25">
      <c r="A258" s="57" t="s">
        <v>2649</v>
      </c>
      <c r="B258" s="17" t="s">
        <v>2650</v>
      </c>
      <c r="C258" s="17" t="s">
        <v>1360</v>
      </c>
      <c r="D258" s="6">
        <v>1825</v>
      </c>
      <c r="E258" s="7">
        <v>2.82</v>
      </c>
      <c r="F258" s="8">
        <v>6.9999999999999999E-4</v>
      </c>
      <c r="G258" s="58"/>
    </row>
    <row r="259" spans="1:7" x14ac:dyDescent="0.25">
      <c r="A259" s="57" t="s">
        <v>2651</v>
      </c>
      <c r="B259" s="17" t="s">
        <v>2652</v>
      </c>
      <c r="C259" s="17" t="s">
        <v>1982</v>
      </c>
      <c r="D259" s="6">
        <v>3888</v>
      </c>
      <c r="E259" s="7">
        <v>2.58</v>
      </c>
      <c r="F259" s="8">
        <v>6.9999999999999999E-4</v>
      </c>
      <c r="G259" s="58"/>
    </row>
    <row r="260" spans="1:7" x14ac:dyDescent="0.25">
      <c r="A260" s="59" t="s">
        <v>129</v>
      </c>
      <c r="B260" s="18"/>
      <c r="C260" s="18"/>
      <c r="D260" s="9"/>
      <c r="E260" s="20">
        <v>3832.84</v>
      </c>
      <c r="F260" s="21">
        <v>1.002</v>
      </c>
      <c r="G260" s="60"/>
    </row>
    <row r="261" spans="1:7" x14ac:dyDescent="0.25">
      <c r="A261" s="59" t="s">
        <v>1551</v>
      </c>
      <c r="B261" s="17"/>
      <c r="C261" s="17"/>
      <c r="D261" s="6"/>
      <c r="E261" s="7"/>
      <c r="F261" s="8"/>
      <c r="G261" s="58"/>
    </row>
    <row r="262" spans="1:7" x14ac:dyDescent="0.25">
      <c r="A262" s="59" t="s">
        <v>129</v>
      </c>
      <c r="B262" s="17"/>
      <c r="C262" s="17"/>
      <c r="D262" s="6"/>
      <c r="E262" s="22" t="s">
        <v>123</v>
      </c>
      <c r="F262" s="23" t="s">
        <v>123</v>
      </c>
      <c r="G262" s="58"/>
    </row>
    <row r="263" spans="1:7" x14ac:dyDescent="0.25">
      <c r="A263" s="61" t="s">
        <v>165</v>
      </c>
      <c r="B263" s="40"/>
      <c r="C263" s="40"/>
      <c r="D263" s="41"/>
      <c r="E263" s="14">
        <v>3832.84</v>
      </c>
      <c r="F263" s="15">
        <v>1.002</v>
      </c>
      <c r="G263" s="60"/>
    </row>
    <row r="264" spans="1:7" x14ac:dyDescent="0.25">
      <c r="A264" s="57"/>
      <c r="B264" s="17"/>
      <c r="C264" s="17"/>
      <c r="D264" s="6"/>
      <c r="E264" s="7"/>
      <c r="F264" s="8"/>
      <c r="G264" s="58"/>
    </row>
    <row r="265" spans="1:7" x14ac:dyDescent="0.25">
      <c r="A265" s="57"/>
      <c r="B265" s="17"/>
      <c r="C265" s="17"/>
      <c r="D265" s="6"/>
      <c r="E265" s="7"/>
      <c r="F265" s="8"/>
      <c r="G265" s="58"/>
    </row>
    <row r="266" spans="1:7" x14ac:dyDescent="0.25">
      <c r="A266" s="59" t="s">
        <v>169</v>
      </c>
      <c r="B266" s="17"/>
      <c r="C266" s="17"/>
      <c r="D266" s="6"/>
      <c r="E266" s="7"/>
      <c r="F266" s="8"/>
      <c r="G266" s="58"/>
    </row>
    <row r="267" spans="1:7" x14ac:dyDescent="0.25">
      <c r="A267" s="57" t="s">
        <v>170</v>
      </c>
      <c r="B267" s="17"/>
      <c r="C267" s="17"/>
      <c r="D267" s="6"/>
      <c r="E267" s="7">
        <v>62.94</v>
      </c>
      <c r="F267" s="8">
        <v>1.6500000000000001E-2</v>
      </c>
      <c r="G267" s="58">
        <v>7.0182999999999995E-2</v>
      </c>
    </row>
    <row r="268" spans="1:7" x14ac:dyDescent="0.25">
      <c r="A268" s="59" t="s">
        <v>129</v>
      </c>
      <c r="B268" s="18"/>
      <c r="C268" s="18"/>
      <c r="D268" s="9"/>
      <c r="E268" s="20">
        <v>62.94</v>
      </c>
      <c r="F268" s="21">
        <v>1.6500000000000001E-2</v>
      </c>
      <c r="G268" s="60"/>
    </row>
    <row r="269" spans="1:7" x14ac:dyDescent="0.25">
      <c r="A269" s="57"/>
      <c r="B269" s="17"/>
      <c r="C269" s="17"/>
      <c r="D269" s="6"/>
      <c r="E269" s="7"/>
      <c r="F269" s="8"/>
      <c r="G269" s="58"/>
    </row>
    <row r="270" spans="1:7" x14ac:dyDescent="0.25">
      <c r="A270" s="61" t="s">
        <v>165</v>
      </c>
      <c r="B270" s="40"/>
      <c r="C270" s="40"/>
      <c r="D270" s="41"/>
      <c r="E270" s="20">
        <v>62.94</v>
      </c>
      <c r="F270" s="21">
        <v>1.6500000000000001E-2</v>
      </c>
      <c r="G270" s="60"/>
    </row>
    <row r="271" spans="1:7" x14ac:dyDescent="0.25">
      <c r="A271" s="57" t="s">
        <v>171</v>
      </c>
      <c r="B271" s="17"/>
      <c r="C271" s="17"/>
      <c r="D271" s="6"/>
      <c r="E271" s="7">
        <v>4.8408600000000003E-2</v>
      </c>
      <c r="F271" s="45" t="s">
        <v>172</v>
      </c>
      <c r="G271" s="58"/>
    </row>
    <row r="272" spans="1:7" x14ac:dyDescent="0.25">
      <c r="A272" s="57" t="s">
        <v>173</v>
      </c>
      <c r="B272" s="17"/>
      <c r="C272" s="17"/>
      <c r="D272" s="6"/>
      <c r="E272" s="11">
        <v>-70.678408599999997</v>
      </c>
      <c r="F272" s="12">
        <v>-1.8512000000000001E-2</v>
      </c>
      <c r="G272" s="58">
        <v>7.0182999999999995E-2</v>
      </c>
    </row>
    <row r="273" spans="1:7" x14ac:dyDescent="0.25">
      <c r="A273" s="62" t="s">
        <v>174</v>
      </c>
      <c r="B273" s="19"/>
      <c r="C273" s="19"/>
      <c r="D273" s="13"/>
      <c r="E273" s="14">
        <v>3825.15</v>
      </c>
      <c r="F273" s="15">
        <v>1</v>
      </c>
      <c r="G273" s="63"/>
    </row>
    <row r="274" spans="1:7" x14ac:dyDescent="0.25">
      <c r="A274" s="48"/>
      <c r="G274" s="49"/>
    </row>
    <row r="275" spans="1:7" x14ac:dyDescent="0.25">
      <c r="A275" s="46" t="s">
        <v>177</v>
      </c>
      <c r="G275" s="49"/>
    </row>
    <row r="276" spans="1:7" x14ac:dyDescent="0.25">
      <c r="A276" s="48"/>
      <c r="G276" s="49"/>
    </row>
    <row r="277" spans="1:7" x14ac:dyDescent="0.25">
      <c r="A277" s="46" t="s">
        <v>187</v>
      </c>
      <c r="G277" s="49"/>
    </row>
    <row r="278" spans="1:7" x14ac:dyDescent="0.25">
      <c r="A278" s="65" t="s">
        <v>188</v>
      </c>
      <c r="B278" s="66" t="s">
        <v>123</v>
      </c>
      <c r="G278" s="49"/>
    </row>
    <row r="279" spans="1:7" x14ac:dyDescent="0.25">
      <c r="A279" s="48" t="s">
        <v>189</v>
      </c>
      <c r="G279" s="49"/>
    </row>
    <row r="280" spans="1:7" x14ac:dyDescent="0.25">
      <c r="A280" s="48" t="s">
        <v>190</v>
      </c>
      <c r="B280" s="66" t="s">
        <v>191</v>
      </c>
      <c r="C280" s="66" t="s">
        <v>191</v>
      </c>
      <c r="G280" s="49"/>
    </row>
    <row r="281" spans="1:7" x14ac:dyDescent="0.25">
      <c r="A281" s="48"/>
      <c r="B281" s="28">
        <v>45198</v>
      </c>
      <c r="C281" s="28">
        <v>45382</v>
      </c>
      <c r="G281" s="49"/>
    </row>
    <row r="282" spans="1:7" x14ac:dyDescent="0.25">
      <c r="A282" s="48" t="s">
        <v>707</v>
      </c>
      <c r="B282" s="38">
        <v>12.656000000000001</v>
      </c>
      <c r="C282">
        <v>14.8551</v>
      </c>
      <c r="E282" s="2"/>
      <c r="G282" s="68"/>
    </row>
    <row r="283" spans="1:7" x14ac:dyDescent="0.25">
      <c r="A283" s="48" t="s">
        <v>196</v>
      </c>
      <c r="B283" s="38">
        <v>12.6562</v>
      </c>
      <c r="C283">
        <v>14.855499999999999</v>
      </c>
      <c r="E283" s="2"/>
      <c r="G283" s="68"/>
    </row>
    <row r="284" spans="1:7" x14ac:dyDescent="0.25">
      <c r="A284" s="48" t="s">
        <v>708</v>
      </c>
      <c r="B284" s="38">
        <v>12.588699999999999</v>
      </c>
      <c r="C284">
        <v>14.718400000000001</v>
      </c>
      <c r="E284" s="2"/>
      <c r="G284" s="68"/>
    </row>
    <row r="285" spans="1:7" x14ac:dyDescent="0.25">
      <c r="A285" s="48" t="s">
        <v>670</v>
      </c>
      <c r="B285" s="38">
        <v>12.5886</v>
      </c>
      <c r="C285">
        <v>14.718400000000001</v>
      </c>
      <c r="E285" s="2"/>
      <c r="G285" s="68"/>
    </row>
    <row r="286" spans="1:7" x14ac:dyDescent="0.25">
      <c r="A286" s="48"/>
      <c r="B286" s="38"/>
      <c r="E286" s="2"/>
      <c r="G286" s="68"/>
    </row>
    <row r="287" spans="1:7" x14ac:dyDescent="0.25">
      <c r="A287" s="47" t="s">
        <v>205</v>
      </c>
      <c r="B287" s="38"/>
      <c r="E287" s="2"/>
      <c r="G287" s="68"/>
    </row>
    <row r="288" spans="1:7" x14ac:dyDescent="0.25">
      <c r="A288" s="48"/>
      <c r="E288" s="2"/>
      <c r="G288" s="68"/>
    </row>
    <row r="289" spans="1:7" x14ac:dyDescent="0.25">
      <c r="A289" s="48" t="s">
        <v>207</v>
      </c>
      <c r="B289" s="66" t="s">
        <v>123</v>
      </c>
      <c r="G289" s="49"/>
    </row>
    <row r="290" spans="1:7" x14ac:dyDescent="0.25">
      <c r="A290" s="48" t="s">
        <v>208</v>
      </c>
      <c r="B290" s="66" t="s">
        <v>123</v>
      </c>
      <c r="G290" s="49"/>
    </row>
    <row r="291" spans="1:7" ht="16.5" customHeight="1" x14ac:dyDescent="0.25">
      <c r="A291" s="65" t="s">
        <v>209</v>
      </c>
      <c r="B291" s="66" t="s">
        <v>123</v>
      </c>
      <c r="G291" s="49"/>
    </row>
    <row r="292" spans="1:7" ht="15.95" customHeight="1" x14ac:dyDescent="0.25">
      <c r="A292" s="65" t="s">
        <v>210</v>
      </c>
      <c r="B292" s="66" t="s">
        <v>123</v>
      </c>
      <c r="G292" s="49"/>
    </row>
    <row r="293" spans="1:7" x14ac:dyDescent="0.25">
      <c r="A293" s="48" t="s">
        <v>1756</v>
      </c>
      <c r="B293" s="69">
        <v>0.96322099999999999</v>
      </c>
      <c r="G293" s="49"/>
    </row>
    <row r="294" spans="1:7" ht="30.6" customHeight="1" x14ac:dyDescent="0.25">
      <c r="A294" s="65" t="s">
        <v>212</v>
      </c>
      <c r="B294" s="66" t="s">
        <v>123</v>
      </c>
      <c r="G294" s="49"/>
    </row>
    <row r="295" spans="1:7" ht="30" customHeight="1" x14ac:dyDescent="0.25">
      <c r="A295" s="65" t="s">
        <v>213</v>
      </c>
      <c r="B295" s="66" t="s">
        <v>123</v>
      </c>
      <c r="G295" s="49"/>
    </row>
    <row r="296" spans="1:7" ht="30" customHeight="1" x14ac:dyDescent="0.25">
      <c r="A296" s="65" t="s">
        <v>214</v>
      </c>
      <c r="B296" s="66" t="s">
        <v>123</v>
      </c>
      <c r="G296" s="49"/>
    </row>
    <row r="297" spans="1:7" x14ac:dyDescent="0.25">
      <c r="A297" s="48" t="s">
        <v>215</v>
      </c>
      <c r="B297" s="66" t="s">
        <v>123</v>
      </c>
      <c r="G297" s="49"/>
    </row>
    <row r="298" spans="1:7" x14ac:dyDescent="0.25">
      <c r="A298" s="48" t="s">
        <v>216</v>
      </c>
      <c r="B298" s="66" t="s">
        <v>123</v>
      </c>
      <c r="G298" s="49"/>
    </row>
    <row r="299" spans="1:7" ht="15.75" customHeight="1" thickBot="1" x14ac:dyDescent="0.3">
      <c r="A299" s="70"/>
      <c r="B299" s="71"/>
      <c r="C299" s="71"/>
      <c r="D299" s="71"/>
      <c r="E299" s="71"/>
      <c r="F299" s="71"/>
      <c r="G299" s="72"/>
    </row>
    <row r="301" spans="1:7" ht="69.95" customHeight="1" x14ac:dyDescent="0.25">
      <c r="A301" s="137" t="s">
        <v>217</v>
      </c>
      <c r="B301" s="137" t="s">
        <v>218</v>
      </c>
      <c r="C301" s="137" t="s">
        <v>5</v>
      </c>
      <c r="D301" s="137" t="s">
        <v>6</v>
      </c>
    </row>
    <row r="302" spans="1:7" ht="69.95" customHeight="1" x14ac:dyDescent="0.25">
      <c r="A302" s="137" t="s">
        <v>2653</v>
      </c>
      <c r="B302" s="137"/>
      <c r="C302" s="137" t="s">
        <v>82</v>
      </c>
      <c r="D302" s="137"/>
    </row>
  </sheetData>
  <autoFilter ref="A9:H263" xr:uid="{00000000-0009-0000-0000-000028000000}"/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H126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2654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2655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9" t="s">
        <v>122</v>
      </c>
      <c r="B8" s="17"/>
      <c r="C8" s="17"/>
      <c r="D8" s="6"/>
      <c r="E8" s="7"/>
      <c r="F8" s="8"/>
      <c r="G8" s="58"/>
    </row>
    <row r="9" spans="1:8" x14ac:dyDescent="0.25">
      <c r="A9" s="59" t="s">
        <v>1174</v>
      </c>
      <c r="B9" s="17"/>
      <c r="C9" s="17"/>
      <c r="D9" s="6"/>
      <c r="E9" s="7"/>
      <c r="F9" s="8"/>
      <c r="G9" s="58"/>
    </row>
    <row r="10" spans="1:8" x14ac:dyDescent="0.25">
      <c r="A10" s="57" t="s">
        <v>1460</v>
      </c>
      <c r="B10" s="17" t="s">
        <v>1461</v>
      </c>
      <c r="C10" s="17" t="s">
        <v>1225</v>
      </c>
      <c r="D10" s="6">
        <v>572512</v>
      </c>
      <c r="E10" s="7">
        <v>22812.03</v>
      </c>
      <c r="F10" s="8">
        <v>4.4600000000000001E-2</v>
      </c>
      <c r="G10" s="58"/>
    </row>
    <row r="11" spans="1:8" x14ac:dyDescent="0.25">
      <c r="A11" s="57" t="s">
        <v>1452</v>
      </c>
      <c r="B11" s="17" t="s">
        <v>1453</v>
      </c>
      <c r="C11" s="17" t="s">
        <v>1302</v>
      </c>
      <c r="D11" s="6">
        <v>484903</v>
      </c>
      <c r="E11" s="7">
        <v>19143.97</v>
      </c>
      <c r="F11" s="8">
        <v>3.7400000000000003E-2</v>
      </c>
      <c r="G11" s="58"/>
    </row>
    <row r="12" spans="1:8" x14ac:dyDescent="0.25">
      <c r="A12" s="57" t="s">
        <v>1213</v>
      </c>
      <c r="B12" s="17" t="s">
        <v>1214</v>
      </c>
      <c r="C12" s="17" t="s">
        <v>1199</v>
      </c>
      <c r="D12" s="6">
        <v>4874635</v>
      </c>
      <c r="E12" s="7">
        <v>19023.259999999998</v>
      </c>
      <c r="F12" s="8">
        <v>3.7199999999999997E-2</v>
      </c>
      <c r="G12" s="58"/>
    </row>
    <row r="13" spans="1:8" x14ac:dyDescent="0.25">
      <c r="A13" s="57" t="s">
        <v>1297</v>
      </c>
      <c r="B13" s="17" t="s">
        <v>1298</v>
      </c>
      <c r="C13" s="17" t="s">
        <v>1299</v>
      </c>
      <c r="D13" s="6">
        <v>240705</v>
      </c>
      <c r="E13" s="7">
        <v>18002.93</v>
      </c>
      <c r="F13" s="8">
        <v>3.5200000000000002E-2</v>
      </c>
      <c r="G13" s="58"/>
    </row>
    <row r="14" spans="1:8" x14ac:dyDescent="0.25">
      <c r="A14" s="57" t="s">
        <v>1778</v>
      </c>
      <c r="B14" s="17" t="s">
        <v>1779</v>
      </c>
      <c r="C14" s="17" t="s">
        <v>1177</v>
      </c>
      <c r="D14" s="6">
        <v>3298021</v>
      </c>
      <c r="E14" s="7">
        <v>17172.8</v>
      </c>
      <c r="F14" s="8">
        <v>3.3599999999999998E-2</v>
      </c>
      <c r="G14" s="58"/>
    </row>
    <row r="15" spans="1:8" x14ac:dyDescent="0.25">
      <c r="A15" s="57" t="s">
        <v>1283</v>
      </c>
      <c r="B15" s="17" t="s">
        <v>1284</v>
      </c>
      <c r="C15" s="17" t="s">
        <v>1285</v>
      </c>
      <c r="D15" s="6">
        <v>517473</v>
      </c>
      <c r="E15" s="7">
        <v>15556.53</v>
      </c>
      <c r="F15" s="8">
        <v>3.04E-2</v>
      </c>
      <c r="G15" s="58"/>
    </row>
    <row r="16" spans="1:8" x14ac:dyDescent="0.25">
      <c r="A16" s="57" t="s">
        <v>1223</v>
      </c>
      <c r="B16" s="17" t="s">
        <v>1224</v>
      </c>
      <c r="C16" s="17" t="s">
        <v>1225</v>
      </c>
      <c r="D16" s="6">
        <v>274464</v>
      </c>
      <c r="E16" s="7">
        <v>15102.24</v>
      </c>
      <c r="F16" s="8">
        <v>2.9499999999999998E-2</v>
      </c>
      <c r="G16" s="58"/>
    </row>
    <row r="17" spans="1:7" x14ac:dyDescent="0.25">
      <c r="A17" s="57" t="s">
        <v>2073</v>
      </c>
      <c r="B17" s="17" t="s">
        <v>2074</v>
      </c>
      <c r="C17" s="17" t="s">
        <v>1326</v>
      </c>
      <c r="D17" s="6">
        <v>169704</v>
      </c>
      <c r="E17" s="7">
        <v>14902.98</v>
      </c>
      <c r="F17" s="8">
        <v>2.9100000000000001E-2</v>
      </c>
      <c r="G17" s="58"/>
    </row>
    <row r="18" spans="1:7" x14ac:dyDescent="0.25">
      <c r="A18" s="57" t="s">
        <v>1215</v>
      </c>
      <c r="B18" s="17" t="s">
        <v>1216</v>
      </c>
      <c r="C18" s="17" t="s">
        <v>1177</v>
      </c>
      <c r="D18" s="6">
        <v>9637857</v>
      </c>
      <c r="E18" s="7">
        <v>14476.06</v>
      </c>
      <c r="F18" s="8">
        <v>2.8299999999999999E-2</v>
      </c>
      <c r="G18" s="58"/>
    </row>
    <row r="19" spans="1:7" x14ac:dyDescent="0.25">
      <c r="A19" s="57" t="s">
        <v>1303</v>
      </c>
      <c r="B19" s="17" t="s">
        <v>1304</v>
      </c>
      <c r="C19" s="17" t="s">
        <v>1305</v>
      </c>
      <c r="D19" s="6">
        <v>658248</v>
      </c>
      <c r="E19" s="7">
        <v>14164.51</v>
      </c>
      <c r="F19" s="8">
        <v>2.7699999999999999E-2</v>
      </c>
      <c r="G19" s="58"/>
    </row>
    <row r="20" spans="1:7" x14ac:dyDescent="0.25">
      <c r="A20" s="57" t="s">
        <v>1312</v>
      </c>
      <c r="B20" s="17" t="s">
        <v>1313</v>
      </c>
      <c r="C20" s="17" t="s">
        <v>1299</v>
      </c>
      <c r="D20" s="6">
        <v>1155971</v>
      </c>
      <c r="E20" s="7">
        <v>12756.72</v>
      </c>
      <c r="F20" s="8">
        <v>2.4899999999999999E-2</v>
      </c>
      <c r="G20" s="58"/>
    </row>
    <row r="21" spans="1:7" x14ac:dyDescent="0.25">
      <c r="A21" s="57" t="s">
        <v>1881</v>
      </c>
      <c r="B21" s="17" t="s">
        <v>1882</v>
      </c>
      <c r="C21" s="17" t="s">
        <v>1192</v>
      </c>
      <c r="D21" s="6">
        <v>2208208</v>
      </c>
      <c r="E21" s="7">
        <v>11679.21</v>
      </c>
      <c r="F21" s="8">
        <v>2.2800000000000001E-2</v>
      </c>
      <c r="G21" s="58"/>
    </row>
    <row r="22" spans="1:7" x14ac:dyDescent="0.25">
      <c r="A22" s="57" t="s">
        <v>1505</v>
      </c>
      <c r="B22" s="17" t="s">
        <v>1506</v>
      </c>
      <c r="C22" s="17" t="s">
        <v>1238</v>
      </c>
      <c r="D22" s="6">
        <v>1894109</v>
      </c>
      <c r="E22" s="7">
        <v>11197.03</v>
      </c>
      <c r="F22" s="8">
        <v>2.1899999999999999E-2</v>
      </c>
      <c r="G22" s="58"/>
    </row>
    <row r="23" spans="1:7" x14ac:dyDescent="0.25">
      <c r="A23" s="57" t="s">
        <v>2117</v>
      </c>
      <c r="B23" s="17" t="s">
        <v>2118</v>
      </c>
      <c r="C23" s="17" t="s">
        <v>1254</v>
      </c>
      <c r="D23" s="6">
        <v>15881891</v>
      </c>
      <c r="E23" s="7">
        <v>10497.93</v>
      </c>
      <c r="F23" s="8">
        <v>2.0500000000000001E-2</v>
      </c>
      <c r="G23" s="58"/>
    </row>
    <row r="24" spans="1:7" x14ac:dyDescent="0.25">
      <c r="A24" s="57" t="s">
        <v>1377</v>
      </c>
      <c r="B24" s="17" t="s">
        <v>1378</v>
      </c>
      <c r="C24" s="17" t="s">
        <v>1280</v>
      </c>
      <c r="D24" s="6">
        <v>253527</v>
      </c>
      <c r="E24" s="7">
        <v>10334.14</v>
      </c>
      <c r="F24" s="8">
        <v>2.0199999999999999E-2</v>
      </c>
      <c r="G24" s="58"/>
    </row>
    <row r="25" spans="1:7" x14ac:dyDescent="0.25">
      <c r="A25" s="57" t="s">
        <v>1281</v>
      </c>
      <c r="B25" s="17" t="s">
        <v>1282</v>
      </c>
      <c r="C25" s="17" t="s">
        <v>1202</v>
      </c>
      <c r="D25" s="6">
        <v>5012024</v>
      </c>
      <c r="E25" s="7">
        <v>10099.23</v>
      </c>
      <c r="F25" s="8">
        <v>1.9699999999999999E-2</v>
      </c>
      <c r="G25" s="58"/>
    </row>
    <row r="26" spans="1:7" x14ac:dyDescent="0.25">
      <c r="A26" s="57" t="s">
        <v>1385</v>
      </c>
      <c r="B26" s="17" t="s">
        <v>1386</v>
      </c>
      <c r="C26" s="17" t="s">
        <v>1280</v>
      </c>
      <c r="D26" s="6">
        <v>487250</v>
      </c>
      <c r="E26" s="7">
        <v>9463.1299999999992</v>
      </c>
      <c r="F26" s="8">
        <v>1.8499999999999999E-2</v>
      </c>
      <c r="G26" s="58"/>
    </row>
    <row r="27" spans="1:7" x14ac:dyDescent="0.25">
      <c r="A27" s="57" t="s">
        <v>1889</v>
      </c>
      <c r="B27" s="17" t="s">
        <v>1890</v>
      </c>
      <c r="C27" s="17" t="s">
        <v>1202</v>
      </c>
      <c r="D27" s="6">
        <v>535737</v>
      </c>
      <c r="E27" s="7">
        <v>9385.58</v>
      </c>
      <c r="F27" s="8">
        <v>1.84E-2</v>
      </c>
      <c r="G27" s="58"/>
    </row>
    <row r="28" spans="1:7" x14ac:dyDescent="0.25">
      <c r="A28" s="57" t="s">
        <v>1774</v>
      </c>
      <c r="B28" s="17" t="s">
        <v>1775</v>
      </c>
      <c r="C28" s="17" t="s">
        <v>1254</v>
      </c>
      <c r="D28" s="6">
        <v>1367980</v>
      </c>
      <c r="E28" s="7">
        <v>9367.24</v>
      </c>
      <c r="F28" s="8">
        <v>1.83E-2</v>
      </c>
      <c r="G28" s="58"/>
    </row>
    <row r="29" spans="1:7" x14ac:dyDescent="0.25">
      <c r="A29" s="57" t="s">
        <v>1922</v>
      </c>
      <c r="B29" s="17" t="s">
        <v>1923</v>
      </c>
      <c r="C29" s="17" t="s">
        <v>1257</v>
      </c>
      <c r="D29" s="6">
        <v>419742</v>
      </c>
      <c r="E29" s="7">
        <v>9363.81</v>
      </c>
      <c r="F29" s="8">
        <v>1.83E-2</v>
      </c>
      <c r="G29" s="58"/>
    </row>
    <row r="30" spans="1:7" x14ac:dyDescent="0.25">
      <c r="A30" s="57" t="s">
        <v>1864</v>
      </c>
      <c r="B30" s="17" t="s">
        <v>1865</v>
      </c>
      <c r="C30" s="17" t="s">
        <v>1285</v>
      </c>
      <c r="D30" s="6">
        <v>623908</v>
      </c>
      <c r="E30" s="7">
        <v>9333.35</v>
      </c>
      <c r="F30" s="8">
        <v>1.8200000000000001E-2</v>
      </c>
      <c r="G30" s="58"/>
    </row>
    <row r="31" spans="1:7" x14ac:dyDescent="0.25">
      <c r="A31" s="57" t="s">
        <v>1790</v>
      </c>
      <c r="B31" s="17" t="s">
        <v>1791</v>
      </c>
      <c r="C31" s="17" t="s">
        <v>1792</v>
      </c>
      <c r="D31" s="6">
        <v>826586</v>
      </c>
      <c r="E31" s="7">
        <v>9292.89</v>
      </c>
      <c r="F31" s="8">
        <v>1.8200000000000001E-2</v>
      </c>
      <c r="G31" s="58"/>
    </row>
    <row r="32" spans="1:7" x14ac:dyDescent="0.25">
      <c r="A32" s="57" t="s">
        <v>1885</v>
      </c>
      <c r="B32" s="17" t="s">
        <v>1886</v>
      </c>
      <c r="C32" s="17" t="s">
        <v>1257</v>
      </c>
      <c r="D32" s="6">
        <v>551711</v>
      </c>
      <c r="E32" s="7">
        <v>9105.44</v>
      </c>
      <c r="F32" s="8">
        <v>1.78E-2</v>
      </c>
      <c r="G32" s="58"/>
    </row>
    <row r="33" spans="1:7" x14ac:dyDescent="0.25">
      <c r="A33" s="57" t="s">
        <v>1337</v>
      </c>
      <c r="B33" s="17" t="s">
        <v>1338</v>
      </c>
      <c r="C33" s="17" t="s">
        <v>1199</v>
      </c>
      <c r="D33" s="6">
        <v>768227</v>
      </c>
      <c r="E33" s="7">
        <v>8885.31</v>
      </c>
      <c r="F33" s="8">
        <v>1.7399999999999999E-2</v>
      </c>
      <c r="G33" s="58"/>
    </row>
    <row r="34" spans="1:7" x14ac:dyDescent="0.25">
      <c r="A34" s="57" t="s">
        <v>1520</v>
      </c>
      <c r="B34" s="17" t="s">
        <v>1521</v>
      </c>
      <c r="C34" s="17" t="s">
        <v>1393</v>
      </c>
      <c r="D34" s="6">
        <v>383557</v>
      </c>
      <c r="E34" s="7">
        <v>8822.19</v>
      </c>
      <c r="F34" s="8">
        <v>1.72E-2</v>
      </c>
      <c r="G34" s="58"/>
    </row>
    <row r="35" spans="1:7" x14ac:dyDescent="0.25">
      <c r="A35" s="57" t="s">
        <v>1770</v>
      </c>
      <c r="B35" s="17" t="s">
        <v>1771</v>
      </c>
      <c r="C35" s="17" t="s">
        <v>1296</v>
      </c>
      <c r="D35" s="6">
        <v>1037360</v>
      </c>
      <c r="E35" s="7">
        <v>8505.31</v>
      </c>
      <c r="F35" s="8">
        <v>1.66E-2</v>
      </c>
      <c r="G35" s="58"/>
    </row>
    <row r="36" spans="1:7" x14ac:dyDescent="0.25">
      <c r="A36" s="57" t="s">
        <v>1768</v>
      </c>
      <c r="B36" s="17" t="s">
        <v>1769</v>
      </c>
      <c r="C36" s="17" t="s">
        <v>1299</v>
      </c>
      <c r="D36" s="6">
        <v>724016</v>
      </c>
      <c r="E36" s="7">
        <v>8361.2999999999993</v>
      </c>
      <c r="F36" s="8">
        <v>1.6299999999999999E-2</v>
      </c>
      <c r="G36" s="58"/>
    </row>
    <row r="37" spans="1:7" x14ac:dyDescent="0.25">
      <c r="A37" s="57" t="s">
        <v>1899</v>
      </c>
      <c r="B37" s="17" t="s">
        <v>1900</v>
      </c>
      <c r="C37" s="17" t="s">
        <v>1254</v>
      </c>
      <c r="D37" s="6">
        <v>448137</v>
      </c>
      <c r="E37" s="7">
        <v>8187.46</v>
      </c>
      <c r="F37" s="8">
        <v>1.6E-2</v>
      </c>
      <c r="G37" s="58"/>
    </row>
    <row r="38" spans="1:7" x14ac:dyDescent="0.25">
      <c r="A38" s="57" t="s">
        <v>1784</v>
      </c>
      <c r="B38" s="17" t="s">
        <v>1785</v>
      </c>
      <c r="C38" s="17" t="s">
        <v>1199</v>
      </c>
      <c r="D38" s="6">
        <v>190303</v>
      </c>
      <c r="E38" s="7">
        <v>7876.07</v>
      </c>
      <c r="F38" s="8">
        <v>1.54E-2</v>
      </c>
      <c r="G38" s="58"/>
    </row>
    <row r="39" spans="1:7" x14ac:dyDescent="0.25">
      <c r="A39" s="57" t="s">
        <v>1408</v>
      </c>
      <c r="B39" s="17" t="s">
        <v>1409</v>
      </c>
      <c r="C39" s="17" t="s">
        <v>1199</v>
      </c>
      <c r="D39" s="6">
        <v>2560315</v>
      </c>
      <c r="E39" s="7">
        <v>7138.16</v>
      </c>
      <c r="F39" s="8">
        <v>1.4E-2</v>
      </c>
      <c r="G39" s="58"/>
    </row>
    <row r="40" spans="1:7" x14ac:dyDescent="0.25">
      <c r="A40" s="57" t="s">
        <v>1450</v>
      </c>
      <c r="B40" s="17" t="s">
        <v>1451</v>
      </c>
      <c r="C40" s="17" t="s">
        <v>1199</v>
      </c>
      <c r="D40" s="6">
        <v>272901</v>
      </c>
      <c r="E40" s="7">
        <v>6439.92</v>
      </c>
      <c r="F40" s="8">
        <v>1.26E-2</v>
      </c>
      <c r="G40" s="58"/>
    </row>
    <row r="41" spans="1:7" x14ac:dyDescent="0.25">
      <c r="A41" s="57" t="s">
        <v>1883</v>
      </c>
      <c r="B41" s="17" t="s">
        <v>1884</v>
      </c>
      <c r="C41" s="17" t="s">
        <v>1285</v>
      </c>
      <c r="D41" s="6">
        <v>177401</v>
      </c>
      <c r="E41" s="7">
        <v>6137.72</v>
      </c>
      <c r="F41" s="8">
        <v>1.2E-2</v>
      </c>
      <c r="G41" s="58"/>
    </row>
    <row r="42" spans="1:7" x14ac:dyDescent="0.25">
      <c r="A42" s="57" t="s">
        <v>1524</v>
      </c>
      <c r="B42" s="17" t="s">
        <v>1525</v>
      </c>
      <c r="C42" s="17" t="s">
        <v>1296</v>
      </c>
      <c r="D42" s="6">
        <v>865842</v>
      </c>
      <c r="E42" s="7">
        <v>6082.97</v>
      </c>
      <c r="F42" s="8">
        <v>1.1900000000000001E-2</v>
      </c>
      <c r="G42" s="58"/>
    </row>
    <row r="43" spans="1:7" x14ac:dyDescent="0.25">
      <c r="A43" s="57" t="s">
        <v>1398</v>
      </c>
      <c r="B43" s="17" t="s">
        <v>1399</v>
      </c>
      <c r="C43" s="17" t="s">
        <v>1400</v>
      </c>
      <c r="D43" s="6">
        <v>2887269</v>
      </c>
      <c r="E43" s="7">
        <v>5825.07</v>
      </c>
      <c r="F43" s="8">
        <v>1.14E-2</v>
      </c>
      <c r="G43" s="58"/>
    </row>
    <row r="44" spans="1:7" x14ac:dyDescent="0.25">
      <c r="A44" s="57" t="s">
        <v>2087</v>
      </c>
      <c r="B44" s="17" t="s">
        <v>2088</v>
      </c>
      <c r="C44" s="17" t="s">
        <v>1285</v>
      </c>
      <c r="D44" s="6">
        <v>143620</v>
      </c>
      <c r="E44" s="7">
        <v>5623.08</v>
      </c>
      <c r="F44" s="8">
        <v>1.0999999999999999E-2</v>
      </c>
      <c r="G44" s="58"/>
    </row>
    <row r="45" spans="1:7" x14ac:dyDescent="0.25">
      <c r="A45" s="57" t="s">
        <v>1516</v>
      </c>
      <c r="B45" s="17" t="s">
        <v>1517</v>
      </c>
      <c r="C45" s="17" t="s">
        <v>1205</v>
      </c>
      <c r="D45" s="6">
        <v>641623</v>
      </c>
      <c r="E45" s="7">
        <v>5448.34</v>
      </c>
      <c r="F45" s="8">
        <v>1.0699999999999999E-2</v>
      </c>
      <c r="G45" s="58"/>
    </row>
    <row r="46" spans="1:7" x14ac:dyDescent="0.25">
      <c r="A46" s="57" t="s">
        <v>1891</v>
      </c>
      <c r="B46" s="17" t="s">
        <v>1892</v>
      </c>
      <c r="C46" s="17" t="s">
        <v>1177</v>
      </c>
      <c r="D46" s="6">
        <v>2906404</v>
      </c>
      <c r="E46" s="7">
        <v>5310</v>
      </c>
      <c r="F46" s="8">
        <v>1.04E-2</v>
      </c>
      <c r="G46" s="58"/>
    </row>
    <row r="47" spans="1:7" x14ac:dyDescent="0.25">
      <c r="A47" s="57" t="s">
        <v>1897</v>
      </c>
      <c r="B47" s="17" t="s">
        <v>1898</v>
      </c>
      <c r="C47" s="17" t="s">
        <v>1403</v>
      </c>
      <c r="D47" s="6">
        <v>306538</v>
      </c>
      <c r="E47" s="7">
        <v>5296.21</v>
      </c>
      <c r="F47" s="8">
        <v>1.04E-2</v>
      </c>
      <c r="G47" s="58"/>
    </row>
    <row r="48" spans="1:7" x14ac:dyDescent="0.25">
      <c r="A48" s="57" t="s">
        <v>1786</v>
      </c>
      <c r="B48" s="17" t="s">
        <v>1787</v>
      </c>
      <c r="C48" s="17" t="s">
        <v>1393</v>
      </c>
      <c r="D48" s="6">
        <v>186433</v>
      </c>
      <c r="E48" s="7">
        <v>5188.0600000000004</v>
      </c>
      <c r="F48" s="8">
        <v>1.01E-2</v>
      </c>
      <c r="G48" s="58"/>
    </row>
    <row r="49" spans="1:7" x14ac:dyDescent="0.25">
      <c r="A49" s="57" t="s">
        <v>1197</v>
      </c>
      <c r="B49" s="17" t="s">
        <v>1198</v>
      </c>
      <c r="C49" s="17" t="s">
        <v>1199</v>
      </c>
      <c r="D49" s="6">
        <v>1147396</v>
      </c>
      <c r="E49" s="7">
        <v>5174.76</v>
      </c>
      <c r="F49" s="8">
        <v>1.01E-2</v>
      </c>
      <c r="G49" s="58"/>
    </row>
    <row r="50" spans="1:7" x14ac:dyDescent="0.25">
      <c r="A50" s="57" t="s">
        <v>1444</v>
      </c>
      <c r="B50" s="17" t="s">
        <v>1445</v>
      </c>
      <c r="C50" s="17" t="s">
        <v>1285</v>
      </c>
      <c r="D50" s="6">
        <v>238961</v>
      </c>
      <c r="E50" s="7">
        <v>4758.3100000000004</v>
      </c>
      <c r="F50" s="8">
        <v>9.2999999999999992E-3</v>
      </c>
      <c r="G50" s="58"/>
    </row>
    <row r="51" spans="1:7" x14ac:dyDescent="0.25">
      <c r="A51" s="57" t="s">
        <v>1887</v>
      </c>
      <c r="B51" s="17" t="s">
        <v>1888</v>
      </c>
      <c r="C51" s="17" t="s">
        <v>1511</v>
      </c>
      <c r="D51" s="6">
        <v>940695</v>
      </c>
      <c r="E51" s="7">
        <v>4613.6400000000003</v>
      </c>
      <c r="F51" s="8">
        <v>8.9999999999999993E-3</v>
      </c>
      <c r="G51" s="58"/>
    </row>
    <row r="52" spans="1:7" x14ac:dyDescent="0.25">
      <c r="A52" s="57" t="s">
        <v>1901</v>
      </c>
      <c r="B52" s="17" t="s">
        <v>1902</v>
      </c>
      <c r="C52" s="17" t="s">
        <v>1850</v>
      </c>
      <c r="D52" s="6">
        <v>235974</v>
      </c>
      <c r="E52" s="7">
        <v>4398.79</v>
      </c>
      <c r="F52" s="8">
        <v>8.6E-3</v>
      </c>
      <c r="G52" s="58"/>
    </row>
    <row r="53" spans="1:7" x14ac:dyDescent="0.25">
      <c r="A53" s="57" t="s">
        <v>1941</v>
      </c>
      <c r="B53" s="17" t="s">
        <v>1942</v>
      </c>
      <c r="C53" s="17" t="s">
        <v>1285</v>
      </c>
      <c r="D53" s="6">
        <v>208117</v>
      </c>
      <c r="E53" s="7">
        <v>3956.2</v>
      </c>
      <c r="F53" s="8">
        <v>7.7000000000000002E-3</v>
      </c>
      <c r="G53" s="58"/>
    </row>
    <row r="54" spans="1:7" x14ac:dyDescent="0.25">
      <c r="A54" s="57" t="s">
        <v>1314</v>
      </c>
      <c r="B54" s="17" t="s">
        <v>1315</v>
      </c>
      <c r="C54" s="17" t="s">
        <v>1225</v>
      </c>
      <c r="D54" s="6">
        <v>157289</v>
      </c>
      <c r="E54" s="7">
        <v>3756.14</v>
      </c>
      <c r="F54" s="8">
        <v>7.3000000000000001E-3</v>
      </c>
      <c r="G54" s="58"/>
    </row>
    <row r="55" spans="1:7" x14ac:dyDescent="0.25">
      <c r="A55" s="57" t="s">
        <v>1410</v>
      </c>
      <c r="B55" s="17" t="s">
        <v>1411</v>
      </c>
      <c r="C55" s="17" t="s">
        <v>1245</v>
      </c>
      <c r="D55" s="6">
        <v>373457</v>
      </c>
      <c r="E55" s="7">
        <v>3742.79</v>
      </c>
      <c r="F55" s="8">
        <v>7.3000000000000001E-3</v>
      </c>
      <c r="G55" s="58"/>
    </row>
    <row r="56" spans="1:7" x14ac:dyDescent="0.25">
      <c r="A56" s="57" t="s">
        <v>2157</v>
      </c>
      <c r="B56" s="17" t="s">
        <v>2158</v>
      </c>
      <c r="C56" s="17" t="s">
        <v>1302</v>
      </c>
      <c r="D56" s="6">
        <v>395752</v>
      </c>
      <c r="E56" s="7">
        <v>3666.64</v>
      </c>
      <c r="F56" s="8">
        <v>7.1999999999999998E-3</v>
      </c>
      <c r="G56" s="58"/>
    </row>
    <row r="57" spans="1:7" x14ac:dyDescent="0.25">
      <c r="A57" s="57" t="s">
        <v>1906</v>
      </c>
      <c r="B57" s="17" t="s">
        <v>1907</v>
      </c>
      <c r="C57" s="17" t="s">
        <v>1257</v>
      </c>
      <c r="D57" s="6">
        <v>236232</v>
      </c>
      <c r="E57" s="7">
        <v>3592.62</v>
      </c>
      <c r="F57" s="8">
        <v>7.0000000000000001E-3</v>
      </c>
      <c r="G57" s="58"/>
    </row>
    <row r="58" spans="1:7" x14ac:dyDescent="0.25">
      <c r="A58" s="57" t="s">
        <v>1532</v>
      </c>
      <c r="B58" s="17" t="s">
        <v>1533</v>
      </c>
      <c r="C58" s="17" t="s">
        <v>1254</v>
      </c>
      <c r="D58" s="6">
        <v>314444</v>
      </c>
      <c r="E58" s="7">
        <v>3551.96</v>
      </c>
      <c r="F58" s="8">
        <v>6.8999999999999999E-3</v>
      </c>
      <c r="G58" s="58"/>
    </row>
    <row r="59" spans="1:7" x14ac:dyDescent="0.25">
      <c r="A59" s="57" t="s">
        <v>1343</v>
      </c>
      <c r="B59" s="17" t="s">
        <v>1344</v>
      </c>
      <c r="C59" s="17" t="s">
        <v>1345</v>
      </c>
      <c r="D59" s="6">
        <v>2071074</v>
      </c>
      <c r="E59" s="7">
        <v>3546.71</v>
      </c>
      <c r="F59" s="8">
        <v>6.8999999999999999E-3</v>
      </c>
      <c r="G59" s="58"/>
    </row>
    <row r="60" spans="1:7" x14ac:dyDescent="0.25">
      <c r="A60" s="57" t="s">
        <v>1780</v>
      </c>
      <c r="B60" s="17" t="s">
        <v>1781</v>
      </c>
      <c r="C60" s="17" t="s">
        <v>1199</v>
      </c>
      <c r="D60" s="6">
        <v>240615</v>
      </c>
      <c r="E60" s="7">
        <v>3468.22</v>
      </c>
      <c r="F60" s="8">
        <v>6.7999999999999996E-3</v>
      </c>
      <c r="G60" s="58"/>
    </row>
    <row r="61" spans="1:7" x14ac:dyDescent="0.25">
      <c r="A61" s="57" t="s">
        <v>1528</v>
      </c>
      <c r="B61" s="17" t="s">
        <v>1529</v>
      </c>
      <c r="C61" s="17" t="s">
        <v>1393</v>
      </c>
      <c r="D61" s="6">
        <v>222949</v>
      </c>
      <c r="E61" s="7">
        <v>3290.39</v>
      </c>
      <c r="F61" s="8">
        <v>6.4000000000000003E-3</v>
      </c>
      <c r="G61" s="58"/>
    </row>
    <row r="62" spans="1:7" x14ac:dyDescent="0.25">
      <c r="A62" s="57" t="s">
        <v>1389</v>
      </c>
      <c r="B62" s="17" t="s">
        <v>1390</v>
      </c>
      <c r="C62" s="17" t="s">
        <v>1254</v>
      </c>
      <c r="D62" s="6">
        <v>137842</v>
      </c>
      <c r="E62" s="7">
        <v>3194.28</v>
      </c>
      <c r="F62" s="8">
        <v>6.1999999999999998E-3</v>
      </c>
      <c r="G62" s="58"/>
    </row>
    <row r="63" spans="1:7" x14ac:dyDescent="0.25">
      <c r="A63" s="57" t="s">
        <v>1895</v>
      </c>
      <c r="B63" s="17" t="s">
        <v>1896</v>
      </c>
      <c r="C63" s="17" t="s">
        <v>1233</v>
      </c>
      <c r="D63" s="6">
        <v>63167</v>
      </c>
      <c r="E63" s="7">
        <v>3164.98</v>
      </c>
      <c r="F63" s="8">
        <v>6.1999999999999998E-3</v>
      </c>
      <c r="G63" s="58"/>
    </row>
    <row r="64" spans="1:7" x14ac:dyDescent="0.25">
      <c r="A64" s="57" t="s">
        <v>1466</v>
      </c>
      <c r="B64" s="17" t="s">
        <v>1467</v>
      </c>
      <c r="C64" s="17" t="s">
        <v>1238</v>
      </c>
      <c r="D64" s="6">
        <v>655479</v>
      </c>
      <c r="E64" s="7">
        <v>2942.12</v>
      </c>
      <c r="F64" s="8">
        <v>5.7999999999999996E-3</v>
      </c>
      <c r="G64" s="58"/>
    </row>
    <row r="65" spans="1:7" x14ac:dyDescent="0.25">
      <c r="A65" s="57" t="s">
        <v>1918</v>
      </c>
      <c r="B65" s="17" t="s">
        <v>1919</v>
      </c>
      <c r="C65" s="17" t="s">
        <v>1293</v>
      </c>
      <c r="D65" s="6">
        <v>115312</v>
      </c>
      <c r="E65" s="7">
        <v>2901.13</v>
      </c>
      <c r="F65" s="8">
        <v>5.7000000000000002E-3</v>
      </c>
      <c r="G65" s="58"/>
    </row>
    <row r="66" spans="1:7" x14ac:dyDescent="0.25">
      <c r="A66" s="57" t="s">
        <v>1937</v>
      </c>
      <c r="B66" s="17" t="s">
        <v>1938</v>
      </c>
      <c r="C66" s="17" t="s">
        <v>1296</v>
      </c>
      <c r="D66" s="6">
        <v>683757</v>
      </c>
      <c r="E66" s="7">
        <v>2873.15</v>
      </c>
      <c r="F66" s="8">
        <v>5.5999999999999999E-3</v>
      </c>
      <c r="G66" s="58"/>
    </row>
    <row r="67" spans="1:7" x14ac:dyDescent="0.25">
      <c r="A67" s="57" t="s">
        <v>1893</v>
      </c>
      <c r="B67" s="17" t="s">
        <v>1894</v>
      </c>
      <c r="C67" s="17" t="s">
        <v>1299</v>
      </c>
      <c r="D67" s="6">
        <v>73909</v>
      </c>
      <c r="E67" s="7">
        <v>2703.37</v>
      </c>
      <c r="F67" s="8">
        <v>5.3E-3</v>
      </c>
      <c r="G67" s="58"/>
    </row>
    <row r="68" spans="1:7" x14ac:dyDescent="0.25">
      <c r="A68" s="57" t="s">
        <v>1851</v>
      </c>
      <c r="B68" s="17" t="s">
        <v>1852</v>
      </c>
      <c r="C68" s="17" t="s">
        <v>1293</v>
      </c>
      <c r="D68" s="6">
        <v>156512</v>
      </c>
      <c r="E68" s="7">
        <v>2679.41</v>
      </c>
      <c r="F68" s="8">
        <v>5.1999999999999998E-3</v>
      </c>
      <c r="G68" s="58"/>
    </row>
    <row r="69" spans="1:7" x14ac:dyDescent="0.25">
      <c r="A69" s="57" t="s">
        <v>1926</v>
      </c>
      <c r="B69" s="17" t="s">
        <v>1927</v>
      </c>
      <c r="C69" s="17" t="s">
        <v>1189</v>
      </c>
      <c r="D69" s="6">
        <v>430809</v>
      </c>
      <c r="E69" s="7">
        <v>2585.9299999999998</v>
      </c>
      <c r="F69" s="8">
        <v>5.1000000000000004E-3</v>
      </c>
      <c r="G69" s="58"/>
    </row>
    <row r="70" spans="1:7" x14ac:dyDescent="0.25">
      <c r="A70" s="57" t="s">
        <v>1493</v>
      </c>
      <c r="B70" s="17" t="s">
        <v>1494</v>
      </c>
      <c r="C70" s="17" t="s">
        <v>1199</v>
      </c>
      <c r="D70" s="6">
        <v>339986</v>
      </c>
      <c r="E70" s="7">
        <v>2559.92</v>
      </c>
      <c r="F70" s="8">
        <v>5.0000000000000001E-3</v>
      </c>
      <c r="G70" s="58"/>
    </row>
    <row r="71" spans="1:7" x14ac:dyDescent="0.25">
      <c r="A71" s="57" t="s">
        <v>1910</v>
      </c>
      <c r="B71" s="17" t="s">
        <v>1911</v>
      </c>
      <c r="C71" s="17" t="s">
        <v>1199</v>
      </c>
      <c r="D71" s="6">
        <v>285866</v>
      </c>
      <c r="E71" s="7">
        <v>2402.85</v>
      </c>
      <c r="F71" s="8">
        <v>4.7000000000000002E-3</v>
      </c>
      <c r="G71" s="58"/>
    </row>
    <row r="72" spans="1:7" x14ac:dyDescent="0.25">
      <c r="A72" s="57" t="s">
        <v>1324</v>
      </c>
      <c r="B72" s="17" t="s">
        <v>1325</v>
      </c>
      <c r="C72" s="17" t="s">
        <v>1326</v>
      </c>
      <c r="D72" s="6">
        <v>324738</v>
      </c>
      <c r="E72" s="7">
        <v>2161.29</v>
      </c>
      <c r="F72" s="8">
        <v>4.1999999999999997E-3</v>
      </c>
      <c r="G72" s="58"/>
    </row>
    <row r="73" spans="1:7" x14ac:dyDescent="0.25">
      <c r="A73" s="57" t="s">
        <v>1964</v>
      </c>
      <c r="B73" s="17" t="s">
        <v>1965</v>
      </c>
      <c r="C73" s="17" t="s">
        <v>1248</v>
      </c>
      <c r="D73" s="6">
        <v>21967</v>
      </c>
      <c r="E73" s="7">
        <v>2124.42</v>
      </c>
      <c r="F73" s="8">
        <v>4.1999999999999997E-3</v>
      </c>
      <c r="G73" s="58"/>
    </row>
    <row r="74" spans="1:7" x14ac:dyDescent="0.25">
      <c r="A74" s="57" t="s">
        <v>1972</v>
      </c>
      <c r="B74" s="17" t="s">
        <v>1973</v>
      </c>
      <c r="C74" s="17" t="s">
        <v>1548</v>
      </c>
      <c r="D74" s="6">
        <v>239525</v>
      </c>
      <c r="E74" s="7">
        <v>1993.93</v>
      </c>
      <c r="F74" s="8">
        <v>3.8999999999999998E-3</v>
      </c>
      <c r="G74" s="58"/>
    </row>
    <row r="75" spans="1:7" x14ac:dyDescent="0.25">
      <c r="A75" s="57" t="s">
        <v>1442</v>
      </c>
      <c r="B75" s="17" t="s">
        <v>1443</v>
      </c>
      <c r="C75" s="17" t="s">
        <v>1326</v>
      </c>
      <c r="D75" s="6">
        <v>55619</v>
      </c>
      <c r="E75" s="7">
        <v>1732.14</v>
      </c>
      <c r="F75" s="8">
        <v>3.3999999999999998E-3</v>
      </c>
      <c r="G75" s="58"/>
    </row>
    <row r="76" spans="1:7" x14ac:dyDescent="0.25">
      <c r="A76" s="57" t="s">
        <v>1978</v>
      </c>
      <c r="B76" s="17" t="s">
        <v>1979</v>
      </c>
      <c r="C76" s="17" t="s">
        <v>1285</v>
      </c>
      <c r="D76" s="6">
        <v>173319</v>
      </c>
      <c r="E76" s="7">
        <v>1356.39</v>
      </c>
      <c r="F76" s="8">
        <v>2.7000000000000001E-3</v>
      </c>
      <c r="G76" s="58"/>
    </row>
    <row r="77" spans="1:7" x14ac:dyDescent="0.25">
      <c r="A77" s="57" t="s">
        <v>2029</v>
      </c>
      <c r="B77" s="17" t="s">
        <v>2030</v>
      </c>
      <c r="C77" s="17" t="s">
        <v>1850</v>
      </c>
      <c r="D77" s="6">
        <v>38676</v>
      </c>
      <c r="E77" s="7">
        <v>1110.76</v>
      </c>
      <c r="F77" s="8">
        <v>2.2000000000000001E-3</v>
      </c>
      <c r="G77" s="58"/>
    </row>
    <row r="78" spans="1:7" x14ac:dyDescent="0.25">
      <c r="A78" s="57" t="s">
        <v>1799</v>
      </c>
      <c r="B78" s="17" t="s">
        <v>1800</v>
      </c>
      <c r="C78" s="17" t="s">
        <v>1248</v>
      </c>
      <c r="D78" s="6">
        <v>160516</v>
      </c>
      <c r="E78" s="7">
        <v>792.95</v>
      </c>
      <c r="F78" s="8">
        <v>1.6000000000000001E-3</v>
      </c>
      <c r="G78" s="58"/>
    </row>
    <row r="79" spans="1:7" x14ac:dyDescent="0.25">
      <c r="A79" s="59" t="s">
        <v>129</v>
      </c>
      <c r="B79" s="18"/>
      <c r="C79" s="18"/>
      <c r="D79" s="9"/>
      <c r="E79" s="20">
        <v>502156.37</v>
      </c>
      <c r="F79" s="21">
        <v>0.98160000000000003</v>
      </c>
      <c r="G79" s="60"/>
    </row>
    <row r="80" spans="1:7" x14ac:dyDescent="0.25">
      <c r="A80" s="59" t="s">
        <v>1551</v>
      </c>
      <c r="B80" s="17"/>
      <c r="C80" s="17"/>
      <c r="D80" s="6"/>
      <c r="E80" s="7"/>
      <c r="F80" s="8"/>
      <c r="G80" s="58"/>
    </row>
    <row r="81" spans="1:7" x14ac:dyDescent="0.25">
      <c r="A81" s="59" t="s">
        <v>129</v>
      </c>
      <c r="B81" s="17"/>
      <c r="C81" s="17"/>
      <c r="D81" s="6"/>
      <c r="E81" s="22" t="s">
        <v>123</v>
      </c>
      <c r="F81" s="23" t="s">
        <v>123</v>
      </c>
      <c r="G81" s="58"/>
    </row>
    <row r="82" spans="1:7" x14ac:dyDescent="0.25">
      <c r="A82" s="61" t="s">
        <v>165</v>
      </c>
      <c r="B82" s="40"/>
      <c r="C82" s="40"/>
      <c r="D82" s="41"/>
      <c r="E82" s="14">
        <v>502156.37</v>
      </c>
      <c r="F82" s="15">
        <v>0.98160000000000003</v>
      </c>
      <c r="G82" s="60"/>
    </row>
    <row r="83" spans="1:7" x14ac:dyDescent="0.25">
      <c r="A83" s="57"/>
      <c r="B83" s="17"/>
      <c r="C83" s="17"/>
      <c r="D83" s="6"/>
      <c r="E83" s="7"/>
      <c r="F83" s="8"/>
      <c r="G83" s="58"/>
    </row>
    <row r="84" spans="1:7" x14ac:dyDescent="0.25">
      <c r="A84" s="57"/>
      <c r="B84" s="17"/>
      <c r="C84" s="17"/>
      <c r="D84" s="6"/>
      <c r="E84" s="7"/>
      <c r="F84" s="8"/>
      <c r="G84" s="58"/>
    </row>
    <row r="85" spans="1:7" x14ac:dyDescent="0.25">
      <c r="A85" s="59" t="s">
        <v>854</v>
      </c>
      <c r="B85" s="17"/>
      <c r="C85" s="17"/>
      <c r="D85" s="6"/>
      <c r="E85" s="7"/>
      <c r="F85" s="8"/>
      <c r="G85" s="58"/>
    </row>
    <row r="86" spans="1:7" x14ac:dyDescent="0.25">
      <c r="A86" s="57" t="s">
        <v>1753</v>
      </c>
      <c r="B86" s="17" t="s">
        <v>1754</v>
      </c>
      <c r="C86" s="17"/>
      <c r="D86" s="6">
        <v>160712.98199999999</v>
      </c>
      <c r="E86" s="7">
        <v>5011.6000000000004</v>
      </c>
      <c r="F86" s="8">
        <v>9.7999999999999997E-3</v>
      </c>
      <c r="G86" s="58"/>
    </row>
    <row r="87" spans="1:7" x14ac:dyDescent="0.25">
      <c r="A87" s="57"/>
      <c r="B87" s="17"/>
      <c r="C87" s="17"/>
      <c r="D87" s="6"/>
      <c r="E87" s="7"/>
      <c r="F87" s="8"/>
      <c r="G87" s="58"/>
    </row>
    <row r="88" spans="1:7" x14ac:dyDescent="0.25">
      <c r="A88" s="61" t="s">
        <v>165</v>
      </c>
      <c r="B88" s="40"/>
      <c r="C88" s="40"/>
      <c r="D88" s="41"/>
      <c r="E88" s="20">
        <v>5011.6000000000004</v>
      </c>
      <c r="F88" s="21">
        <v>9.7999999999999997E-3</v>
      </c>
      <c r="G88" s="60"/>
    </row>
    <row r="89" spans="1:7" x14ac:dyDescent="0.25">
      <c r="A89" s="57"/>
      <c r="B89" s="17"/>
      <c r="C89" s="17"/>
      <c r="D89" s="6"/>
      <c r="E89" s="7"/>
      <c r="F89" s="8"/>
      <c r="G89" s="58"/>
    </row>
    <row r="90" spans="1:7" x14ac:dyDescent="0.25">
      <c r="A90" s="59" t="s">
        <v>169</v>
      </c>
      <c r="B90" s="17"/>
      <c r="C90" s="17"/>
      <c r="D90" s="6"/>
      <c r="E90" s="7"/>
      <c r="F90" s="8"/>
      <c r="G90" s="58"/>
    </row>
    <row r="91" spans="1:7" x14ac:dyDescent="0.25">
      <c r="A91" s="57" t="s">
        <v>170</v>
      </c>
      <c r="B91" s="17"/>
      <c r="C91" s="17"/>
      <c r="D91" s="6"/>
      <c r="E91" s="7">
        <v>4193.97</v>
      </c>
      <c r="F91" s="8">
        <v>8.2000000000000007E-3</v>
      </c>
      <c r="G91" s="58">
        <v>7.0182999999999995E-2</v>
      </c>
    </row>
    <row r="92" spans="1:7" x14ac:dyDescent="0.25">
      <c r="A92" s="59" t="s">
        <v>129</v>
      </c>
      <c r="B92" s="18"/>
      <c r="C92" s="18"/>
      <c r="D92" s="9"/>
      <c r="E92" s="20">
        <v>4193.97</v>
      </c>
      <c r="F92" s="21">
        <v>8.2000000000000007E-3</v>
      </c>
      <c r="G92" s="60"/>
    </row>
    <row r="93" spans="1:7" x14ac:dyDescent="0.25">
      <c r="A93" s="57"/>
      <c r="B93" s="17"/>
      <c r="C93" s="17"/>
      <c r="D93" s="6"/>
      <c r="E93" s="7"/>
      <c r="F93" s="8"/>
      <c r="G93" s="58"/>
    </row>
    <row r="94" spans="1:7" x14ac:dyDescent="0.25">
      <c r="A94" s="61" t="s">
        <v>165</v>
      </c>
      <c r="B94" s="40"/>
      <c r="C94" s="40"/>
      <c r="D94" s="41"/>
      <c r="E94" s="20">
        <v>4193.97</v>
      </c>
      <c r="F94" s="21">
        <v>8.2000000000000007E-3</v>
      </c>
      <c r="G94" s="60"/>
    </row>
    <row r="95" spans="1:7" x14ac:dyDescent="0.25">
      <c r="A95" s="57" t="s">
        <v>171</v>
      </c>
      <c r="B95" s="17"/>
      <c r="C95" s="17"/>
      <c r="D95" s="6"/>
      <c r="E95" s="7">
        <v>3.2257012999999999</v>
      </c>
      <c r="F95" s="45" t="s">
        <v>172</v>
      </c>
      <c r="G95" s="58"/>
    </row>
    <row r="96" spans="1:7" x14ac:dyDescent="0.25">
      <c r="A96" s="57" t="s">
        <v>173</v>
      </c>
      <c r="B96" s="17"/>
      <c r="C96" s="17"/>
      <c r="D96" s="6"/>
      <c r="E96" s="7">
        <v>96.094298699999996</v>
      </c>
      <c r="F96" s="8">
        <v>3.9399999999999998E-4</v>
      </c>
      <c r="G96" s="58">
        <v>7.0182999999999995E-2</v>
      </c>
    </row>
    <row r="97" spans="1:7" x14ac:dyDescent="0.25">
      <c r="A97" s="62" t="s">
        <v>174</v>
      </c>
      <c r="B97" s="19"/>
      <c r="C97" s="19"/>
      <c r="D97" s="13"/>
      <c r="E97" s="14">
        <v>511461.26</v>
      </c>
      <c r="F97" s="15">
        <v>1</v>
      </c>
      <c r="G97" s="63"/>
    </row>
    <row r="98" spans="1:7" x14ac:dyDescent="0.25">
      <c r="A98" s="48"/>
      <c r="G98" s="49"/>
    </row>
    <row r="99" spans="1:7" x14ac:dyDescent="0.25">
      <c r="A99" s="46" t="s">
        <v>177</v>
      </c>
      <c r="G99" s="49"/>
    </row>
    <row r="100" spans="1:7" x14ac:dyDescent="0.25">
      <c r="A100" s="48"/>
      <c r="G100" s="49"/>
    </row>
    <row r="101" spans="1:7" x14ac:dyDescent="0.25">
      <c r="A101" s="46" t="s">
        <v>187</v>
      </c>
      <c r="G101" s="49"/>
    </row>
    <row r="102" spans="1:7" x14ac:dyDescent="0.25">
      <c r="A102" s="65" t="s">
        <v>188</v>
      </c>
      <c r="B102" s="66" t="s">
        <v>123</v>
      </c>
      <c r="G102" s="49"/>
    </row>
    <row r="103" spans="1:7" x14ac:dyDescent="0.25">
      <c r="A103" s="48" t="s">
        <v>189</v>
      </c>
      <c r="G103" s="49"/>
    </row>
    <row r="104" spans="1:7" x14ac:dyDescent="0.25">
      <c r="A104" s="48" t="s">
        <v>190</v>
      </c>
      <c r="B104" s="66" t="s">
        <v>191</v>
      </c>
      <c r="C104" s="66" t="s">
        <v>191</v>
      </c>
      <c r="G104" s="49"/>
    </row>
    <row r="105" spans="1:7" x14ac:dyDescent="0.25">
      <c r="A105" s="48"/>
      <c r="B105" s="28">
        <v>45198</v>
      </c>
      <c r="C105" s="28">
        <v>45382</v>
      </c>
      <c r="G105" s="49"/>
    </row>
    <row r="106" spans="1:7" x14ac:dyDescent="0.25">
      <c r="A106" s="48" t="s">
        <v>195</v>
      </c>
      <c r="B106">
        <v>72.313000000000002</v>
      </c>
      <c r="C106">
        <v>87.671000000000006</v>
      </c>
      <c r="E106" s="2"/>
      <c r="G106" s="68"/>
    </row>
    <row r="107" spans="1:7" x14ac:dyDescent="0.25">
      <c r="A107" s="48" t="s">
        <v>196</v>
      </c>
      <c r="B107">
        <v>52.728000000000002</v>
      </c>
      <c r="C107">
        <v>63.927</v>
      </c>
      <c r="E107" s="2"/>
      <c r="G107" s="68"/>
    </row>
    <row r="108" spans="1:7" x14ac:dyDescent="0.25">
      <c r="A108" s="48" t="s">
        <v>669</v>
      </c>
      <c r="B108">
        <v>63.470999999999997</v>
      </c>
      <c r="C108">
        <v>76.412000000000006</v>
      </c>
      <c r="E108" s="2"/>
      <c r="G108" s="68"/>
    </row>
    <row r="109" spans="1:7" x14ac:dyDescent="0.25">
      <c r="A109" s="48" t="s">
        <v>670</v>
      </c>
      <c r="B109">
        <v>36.594000000000001</v>
      </c>
      <c r="C109">
        <v>44.054000000000002</v>
      </c>
      <c r="E109" s="2"/>
      <c r="G109" s="68"/>
    </row>
    <row r="110" spans="1:7" x14ac:dyDescent="0.25">
      <c r="A110" s="48"/>
      <c r="E110" s="2"/>
      <c r="G110" s="68"/>
    </row>
    <row r="111" spans="1:7" x14ac:dyDescent="0.25">
      <c r="A111" s="47" t="s">
        <v>205</v>
      </c>
      <c r="E111" s="2"/>
      <c r="G111" s="68"/>
    </row>
    <row r="112" spans="1:7" x14ac:dyDescent="0.25">
      <c r="A112" s="48"/>
      <c r="E112" s="2"/>
      <c r="G112" s="68"/>
    </row>
    <row r="113" spans="1:7" x14ac:dyDescent="0.25">
      <c r="A113" s="48" t="s">
        <v>207</v>
      </c>
      <c r="B113" s="66" t="s">
        <v>123</v>
      </c>
      <c r="G113" s="49"/>
    </row>
    <row r="114" spans="1:7" x14ac:dyDescent="0.25">
      <c r="A114" s="48" t="s">
        <v>208</v>
      </c>
      <c r="B114" s="66" t="s">
        <v>123</v>
      </c>
      <c r="G114" s="49"/>
    </row>
    <row r="115" spans="1:7" x14ac:dyDescent="0.25">
      <c r="A115" s="65" t="s">
        <v>209</v>
      </c>
      <c r="B115" s="66" t="s">
        <v>123</v>
      </c>
      <c r="G115" s="49"/>
    </row>
    <row r="116" spans="1:7" x14ac:dyDescent="0.25">
      <c r="A116" s="65" t="s">
        <v>210</v>
      </c>
      <c r="B116" s="66" t="s">
        <v>123</v>
      </c>
      <c r="G116" s="49"/>
    </row>
    <row r="117" spans="1:7" x14ac:dyDescent="0.25">
      <c r="A117" s="48" t="s">
        <v>1756</v>
      </c>
      <c r="B117" s="69">
        <v>0.49675000000000002</v>
      </c>
      <c r="G117" s="49"/>
    </row>
    <row r="118" spans="1:7" ht="30" customHeight="1" x14ac:dyDescent="0.25">
      <c r="A118" s="65" t="s">
        <v>212</v>
      </c>
      <c r="B118" s="66" t="s">
        <v>123</v>
      </c>
      <c r="G118" s="49"/>
    </row>
    <row r="119" spans="1:7" ht="30" customHeight="1" x14ac:dyDescent="0.25">
      <c r="A119" s="65" t="s">
        <v>213</v>
      </c>
      <c r="B119" s="66" t="s">
        <v>123</v>
      </c>
      <c r="G119" s="49"/>
    </row>
    <row r="120" spans="1:7" ht="30" customHeight="1" x14ac:dyDescent="0.25">
      <c r="A120" s="65" t="s">
        <v>214</v>
      </c>
      <c r="B120" s="66" t="s">
        <v>123</v>
      </c>
      <c r="G120" s="49"/>
    </row>
    <row r="121" spans="1:7" x14ac:dyDescent="0.25">
      <c r="A121" s="48" t="s">
        <v>215</v>
      </c>
      <c r="B121" s="66" t="s">
        <v>123</v>
      </c>
      <c r="G121" s="49"/>
    </row>
    <row r="122" spans="1:7" x14ac:dyDescent="0.25">
      <c r="A122" s="48" t="s">
        <v>216</v>
      </c>
      <c r="B122" s="66" t="s">
        <v>123</v>
      </c>
      <c r="G122" s="49"/>
    </row>
    <row r="123" spans="1:7" ht="15.75" customHeight="1" thickBot="1" x14ac:dyDescent="0.3">
      <c r="A123" s="70"/>
      <c r="B123" s="71"/>
      <c r="C123" s="71"/>
      <c r="D123" s="71"/>
      <c r="E123" s="71"/>
      <c r="F123" s="71"/>
      <c r="G123" s="72"/>
    </row>
    <row r="125" spans="1:7" ht="69.95" customHeight="1" x14ac:dyDescent="0.25">
      <c r="A125" s="137" t="s">
        <v>217</v>
      </c>
      <c r="B125" s="137" t="s">
        <v>218</v>
      </c>
      <c r="C125" s="137" t="s">
        <v>5</v>
      </c>
      <c r="D125" s="137" t="s">
        <v>6</v>
      </c>
    </row>
    <row r="126" spans="1:7" ht="69.95" customHeight="1" x14ac:dyDescent="0.25">
      <c r="A126" s="137" t="s">
        <v>2656</v>
      </c>
      <c r="B126" s="137"/>
      <c r="C126" s="137" t="s">
        <v>84</v>
      </c>
      <c r="D126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H133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2657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2658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9" t="s">
        <v>122</v>
      </c>
      <c r="B8" s="17"/>
      <c r="C8" s="17"/>
      <c r="D8" s="6"/>
      <c r="E8" s="7"/>
      <c r="F8" s="8"/>
      <c r="G8" s="58"/>
    </row>
    <row r="9" spans="1:8" x14ac:dyDescent="0.25">
      <c r="A9" s="59" t="s">
        <v>1174</v>
      </c>
      <c r="B9" s="17"/>
      <c r="C9" s="17"/>
      <c r="D9" s="6"/>
      <c r="E9" s="7"/>
      <c r="F9" s="8"/>
      <c r="G9" s="58"/>
    </row>
    <row r="10" spans="1:8" x14ac:dyDescent="0.25">
      <c r="A10" s="57" t="s">
        <v>1432</v>
      </c>
      <c r="B10" s="17" t="s">
        <v>1433</v>
      </c>
      <c r="C10" s="17" t="s">
        <v>1225</v>
      </c>
      <c r="D10" s="6">
        <v>289766</v>
      </c>
      <c r="E10" s="7">
        <v>4340.84</v>
      </c>
      <c r="F10" s="8">
        <v>9.8500000000000004E-2</v>
      </c>
      <c r="G10" s="58"/>
    </row>
    <row r="11" spans="1:8" x14ac:dyDescent="0.25">
      <c r="A11" s="57" t="s">
        <v>1226</v>
      </c>
      <c r="B11" s="17" t="s">
        <v>1227</v>
      </c>
      <c r="C11" s="17" t="s">
        <v>1210</v>
      </c>
      <c r="D11" s="6">
        <v>271174</v>
      </c>
      <c r="E11" s="7">
        <v>3331.64</v>
      </c>
      <c r="F11" s="8">
        <v>7.5600000000000001E-2</v>
      </c>
      <c r="G11" s="58"/>
    </row>
    <row r="12" spans="1:8" x14ac:dyDescent="0.25">
      <c r="A12" s="57" t="s">
        <v>1335</v>
      </c>
      <c r="B12" s="17" t="s">
        <v>1336</v>
      </c>
      <c r="C12" s="17" t="s">
        <v>1225</v>
      </c>
      <c r="D12" s="6">
        <v>176285</v>
      </c>
      <c r="E12" s="7">
        <v>2200.21</v>
      </c>
      <c r="F12" s="8">
        <v>0.05</v>
      </c>
      <c r="G12" s="58"/>
    </row>
    <row r="13" spans="1:8" x14ac:dyDescent="0.25">
      <c r="A13" s="57" t="s">
        <v>1514</v>
      </c>
      <c r="B13" s="17" t="s">
        <v>1515</v>
      </c>
      <c r="C13" s="17" t="s">
        <v>1225</v>
      </c>
      <c r="D13" s="6">
        <v>117199</v>
      </c>
      <c r="E13" s="7">
        <v>1809.03</v>
      </c>
      <c r="F13" s="8">
        <v>4.1099999999999998E-2</v>
      </c>
      <c r="G13" s="58"/>
    </row>
    <row r="14" spans="1:8" x14ac:dyDescent="0.25">
      <c r="A14" s="57" t="s">
        <v>1764</v>
      </c>
      <c r="B14" s="17" t="s">
        <v>1765</v>
      </c>
      <c r="C14" s="17" t="s">
        <v>1302</v>
      </c>
      <c r="D14" s="6">
        <v>943263</v>
      </c>
      <c r="E14" s="7">
        <v>1717.68</v>
      </c>
      <c r="F14" s="8">
        <v>3.9E-2</v>
      </c>
      <c r="G14" s="58"/>
    </row>
    <row r="15" spans="1:8" x14ac:dyDescent="0.25">
      <c r="A15" s="57" t="s">
        <v>1239</v>
      </c>
      <c r="B15" s="17" t="s">
        <v>1240</v>
      </c>
      <c r="C15" s="17" t="s">
        <v>1225</v>
      </c>
      <c r="D15" s="6">
        <v>41400</v>
      </c>
      <c r="E15" s="7">
        <v>1604.79</v>
      </c>
      <c r="F15" s="8">
        <v>3.6400000000000002E-2</v>
      </c>
      <c r="G15" s="58"/>
    </row>
    <row r="16" spans="1:8" x14ac:dyDescent="0.25">
      <c r="A16" s="57" t="s">
        <v>1460</v>
      </c>
      <c r="B16" s="17" t="s">
        <v>1461</v>
      </c>
      <c r="C16" s="17" t="s">
        <v>1225</v>
      </c>
      <c r="D16" s="6">
        <v>35706</v>
      </c>
      <c r="E16" s="7">
        <v>1422.72</v>
      </c>
      <c r="F16" s="8">
        <v>3.2300000000000002E-2</v>
      </c>
      <c r="G16" s="58"/>
    </row>
    <row r="17" spans="1:7" x14ac:dyDescent="0.25">
      <c r="A17" s="57" t="s">
        <v>1223</v>
      </c>
      <c r="B17" s="17" t="s">
        <v>1224</v>
      </c>
      <c r="C17" s="17" t="s">
        <v>1225</v>
      </c>
      <c r="D17" s="6">
        <v>23642</v>
      </c>
      <c r="E17" s="7">
        <v>1300.8900000000001</v>
      </c>
      <c r="F17" s="8">
        <v>2.9499999999999998E-2</v>
      </c>
      <c r="G17" s="58"/>
    </row>
    <row r="18" spans="1:7" x14ac:dyDescent="0.25">
      <c r="A18" s="57" t="s">
        <v>1790</v>
      </c>
      <c r="B18" s="17" t="s">
        <v>1791</v>
      </c>
      <c r="C18" s="17" t="s">
        <v>1792</v>
      </c>
      <c r="D18" s="6">
        <v>81689</v>
      </c>
      <c r="E18" s="7">
        <v>918.39</v>
      </c>
      <c r="F18" s="8">
        <v>2.0899999999999998E-2</v>
      </c>
      <c r="G18" s="58"/>
    </row>
    <row r="19" spans="1:7" x14ac:dyDescent="0.25">
      <c r="A19" s="57" t="s">
        <v>2300</v>
      </c>
      <c r="B19" s="17" t="s">
        <v>2301</v>
      </c>
      <c r="C19" s="17" t="s">
        <v>1368</v>
      </c>
      <c r="D19" s="6">
        <v>43584</v>
      </c>
      <c r="E19" s="7">
        <v>870.09</v>
      </c>
      <c r="F19" s="8">
        <v>1.9800000000000002E-2</v>
      </c>
      <c r="G19" s="58"/>
    </row>
    <row r="20" spans="1:7" x14ac:dyDescent="0.25">
      <c r="A20" s="57" t="s">
        <v>1314</v>
      </c>
      <c r="B20" s="17" t="s">
        <v>1315</v>
      </c>
      <c r="C20" s="17" t="s">
        <v>1225</v>
      </c>
      <c r="D20" s="6">
        <v>35797</v>
      </c>
      <c r="E20" s="7">
        <v>854.85</v>
      </c>
      <c r="F20" s="8">
        <v>1.9400000000000001E-2</v>
      </c>
      <c r="G20" s="58"/>
    </row>
    <row r="21" spans="1:7" x14ac:dyDescent="0.25">
      <c r="A21" s="57" t="s">
        <v>1478</v>
      </c>
      <c r="B21" s="17" t="s">
        <v>1479</v>
      </c>
      <c r="C21" s="17" t="s">
        <v>1225</v>
      </c>
      <c r="D21" s="6">
        <v>16548</v>
      </c>
      <c r="E21" s="7">
        <v>817.21</v>
      </c>
      <c r="F21" s="8">
        <v>1.8599999999999998E-2</v>
      </c>
      <c r="G21" s="58"/>
    </row>
    <row r="22" spans="1:7" x14ac:dyDescent="0.25">
      <c r="A22" s="57" t="s">
        <v>1935</v>
      </c>
      <c r="B22" s="17" t="s">
        <v>1936</v>
      </c>
      <c r="C22" s="17" t="s">
        <v>1254</v>
      </c>
      <c r="D22" s="6">
        <v>103564</v>
      </c>
      <c r="E22" s="7">
        <v>731.11</v>
      </c>
      <c r="F22" s="8">
        <v>1.66E-2</v>
      </c>
      <c r="G22" s="58"/>
    </row>
    <row r="23" spans="1:7" x14ac:dyDescent="0.25">
      <c r="A23" s="57" t="s">
        <v>1881</v>
      </c>
      <c r="B23" s="17" t="s">
        <v>1882</v>
      </c>
      <c r="C23" s="17" t="s">
        <v>1192</v>
      </c>
      <c r="D23" s="6">
        <v>135046</v>
      </c>
      <c r="E23" s="7">
        <v>714.26</v>
      </c>
      <c r="F23" s="8">
        <v>1.6199999999999999E-2</v>
      </c>
      <c r="G23" s="58"/>
    </row>
    <row r="24" spans="1:7" x14ac:dyDescent="0.25">
      <c r="A24" s="57" t="s">
        <v>1394</v>
      </c>
      <c r="B24" s="17" t="s">
        <v>1395</v>
      </c>
      <c r="C24" s="17" t="s">
        <v>1305</v>
      </c>
      <c r="D24" s="6">
        <v>70241</v>
      </c>
      <c r="E24" s="7">
        <v>697.35</v>
      </c>
      <c r="F24" s="8">
        <v>1.5800000000000002E-2</v>
      </c>
      <c r="G24" s="58"/>
    </row>
    <row r="25" spans="1:7" x14ac:dyDescent="0.25">
      <c r="A25" s="57" t="s">
        <v>2380</v>
      </c>
      <c r="B25" s="17" t="s">
        <v>2381</v>
      </c>
      <c r="C25" s="17" t="s">
        <v>1225</v>
      </c>
      <c r="D25" s="6">
        <v>111110</v>
      </c>
      <c r="E25" s="7">
        <v>674.16</v>
      </c>
      <c r="F25" s="8">
        <v>1.5299999999999999E-2</v>
      </c>
      <c r="G25" s="58"/>
    </row>
    <row r="26" spans="1:7" x14ac:dyDescent="0.25">
      <c r="A26" s="57" t="s">
        <v>1354</v>
      </c>
      <c r="B26" s="17" t="s">
        <v>1355</v>
      </c>
      <c r="C26" s="17" t="s">
        <v>1210</v>
      </c>
      <c r="D26" s="6">
        <v>32449</v>
      </c>
      <c r="E26" s="7">
        <v>652.35</v>
      </c>
      <c r="F26" s="8">
        <v>1.4800000000000001E-2</v>
      </c>
      <c r="G26" s="58"/>
    </row>
    <row r="27" spans="1:7" x14ac:dyDescent="0.25">
      <c r="A27" s="57" t="s">
        <v>1369</v>
      </c>
      <c r="B27" s="17" t="s">
        <v>1370</v>
      </c>
      <c r="C27" s="17" t="s">
        <v>1248</v>
      </c>
      <c r="D27" s="6">
        <v>9504</v>
      </c>
      <c r="E27" s="7">
        <v>604.54</v>
      </c>
      <c r="F27" s="8">
        <v>1.37E-2</v>
      </c>
      <c r="G27" s="58"/>
    </row>
    <row r="28" spans="1:7" x14ac:dyDescent="0.25">
      <c r="A28" s="57" t="s">
        <v>1356</v>
      </c>
      <c r="B28" s="17" t="s">
        <v>1357</v>
      </c>
      <c r="C28" s="17" t="s">
        <v>1225</v>
      </c>
      <c r="D28" s="6">
        <v>6757</v>
      </c>
      <c r="E28" s="7">
        <v>592.87</v>
      </c>
      <c r="F28" s="8">
        <v>1.35E-2</v>
      </c>
      <c r="G28" s="58"/>
    </row>
    <row r="29" spans="1:7" x14ac:dyDescent="0.25">
      <c r="A29" s="57" t="s">
        <v>1297</v>
      </c>
      <c r="B29" s="17" t="s">
        <v>1298</v>
      </c>
      <c r="C29" s="17" t="s">
        <v>1299</v>
      </c>
      <c r="D29" s="6">
        <v>7665</v>
      </c>
      <c r="E29" s="7">
        <v>573.28</v>
      </c>
      <c r="F29" s="8">
        <v>1.2999999999999999E-2</v>
      </c>
      <c r="G29" s="58"/>
    </row>
    <row r="30" spans="1:7" x14ac:dyDescent="0.25">
      <c r="A30" s="57" t="s">
        <v>1916</v>
      </c>
      <c r="B30" s="17" t="s">
        <v>1917</v>
      </c>
      <c r="C30" s="17" t="s">
        <v>1199</v>
      </c>
      <c r="D30" s="6">
        <v>63345</v>
      </c>
      <c r="E30" s="7">
        <v>568.71</v>
      </c>
      <c r="F30" s="8">
        <v>1.29E-2</v>
      </c>
      <c r="G30" s="58"/>
    </row>
    <row r="31" spans="1:7" x14ac:dyDescent="0.25">
      <c r="A31" s="57" t="s">
        <v>1231</v>
      </c>
      <c r="B31" s="17" t="s">
        <v>1232</v>
      </c>
      <c r="C31" s="17" t="s">
        <v>1233</v>
      </c>
      <c r="D31" s="6">
        <v>14895</v>
      </c>
      <c r="E31" s="7">
        <v>560.63</v>
      </c>
      <c r="F31" s="8">
        <v>1.2699999999999999E-2</v>
      </c>
      <c r="G31" s="58"/>
    </row>
    <row r="32" spans="1:7" x14ac:dyDescent="0.25">
      <c r="A32" s="57" t="s">
        <v>1855</v>
      </c>
      <c r="B32" s="17" t="s">
        <v>1856</v>
      </c>
      <c r="C32" s="17" t="s">
        <v>1225</v>
      </c>
      <c r="D32" s="6">
        <v>37134</v>
      </c>
      <c r="E32" s="7">
        <v>551.96</v>
      </c>
      <c r="F32" s="8">
        <v>1.2500000000000001E-2</v>
      </c>
      <c r="G32" s="58"/>
    </row>
    <row r="33" spans="1:7" x14ac:dyDescent="0.25">
      <c r="A33" s="57" t="s">
        <v>2213</v>
      </c>
      <c r="B33" s="17" t="s">
        <v>2214</v>
      </c>
      <c r="C33" s="17" t="s">
        <v>1850</v>
      </c>
      <c r="D33" s="6">
        <v>75586</v>
      </c>
      <c r="E33" s="7">
        <v>544.52</v>
      </c>
      <c r="F33" s="8">
        <v>1.24E-2</v>
      </c>
      <c r="G33" s="58"/>
    </row>
    <row r="34" spans="1:7" x14ac:dyDescent="0.25">
      <c r="A34" s="57" t="s">
        <v>1434</v>
      </c>
      <c r="B34" s="17" t="s">
        <v>1435</v>
      </c>
      <c r="C34" s="17" t="s">
        <v>1225</v>
      </c>
      <c r="D34" s="6">
        <v>72391</v>
      </c>
      <c r="E34" s="7">
        <v>537.14</v>
      </c>
      <c r="F34" s="8">
        <v>1.2200000000000001E-2</v>
      </c>
      <c r="G34" s="58"/>
    </row>
    <row r="35" spans="1:7" x14ac:dyDescent="0.25">
      <c r="A35" s="57" t="s">
        <v>2245</v>
      </c>
      <c r="B35" s="17" t="s">
        <v>2246</v>
      </c>
      <c r="C35" s="17" t="s">
        <v>1202</v>
      </c>
      <c r="D35" s="6">
        <v>20449</v>
      </c>
      <c r="E35" s="7">
        <v>495.27</v>
      </c>
      <c r="F35" s="8">
        <v>1.12E-2</v>
      </c>
      <c r="G35" s="58"/>
    </row>
    <row r="36" spans="1:7" x14ac:dyDescent="0.25">
      <c r="A36" s="57" t="s">
        <v>1974</v>
      </c>
      <c r="B36" s="17" t="s">
        <v>1975</v>
      </c>
      <c r="C36" s="17" t="s">
        <v>1225</v>
      </c>
      <c r="D36" s="6">
        <v>54311</v>
      </c>
      <c r="E36" s="7">
        <v>389.36</v>
      </c>
      <c r="F36" s="8">
        <v>8.8000000000000005E-3</v>
      </c>
      <c r="G36" s="58"/>
    </row>
    <row r="37" spans="1:7" x14ac:dyDescent="0.25">
      <c r="A37" s="57" t="s">
        <v>1997</v>
      </c>
      <c r="B37" s="17" t="s">
        <v>1998</v>
      </c>
      <c r="C37" s="17" t="s">
        <v>1999</v>
      </c>
      <c r="D37" s="6">
        <v>58830</v>
      </c>
      <c r="E37" s="7">
        <v>386.16</v>
      </c>
      <c r="F37" s="8">
        <v>8.8000000000000005E-3</v>
      </c>
      <c r="G37" s="58"/>
    </row>
    <row r="38" spans="1:7" x14ac:dyDescent="0.25">
      <c r="A38" s="57" t="s">
        <v>1980</v>
      </c>
      <c r="B38" s="17" t="s">
        <v>1981</v>
      </c>
      <c r="C38" s="17" t="s">
        <v>1982</v>
      </c>
      <c r="D38" s="6">
        <v>11453</v>
      </c>
      <c r="E38" s="7">
        <v>313.88</v>
      </c>
      <c r="F38" s="8">
        <v>7.1000000000000004E-3</v>
      </c>
      <c r="G38" s="58"/>
    </row>
    <row r="39" spans="1:7" x14ac:dyDescent="0.25">
      <c r="A39" s="57" t="s">
        <v>2659</v>
      </c>
      <c r="B39" s="17" t="s">
        <v>2660</v>
      </c>
      <c r="C39" s="17"/>
      <c r="D39" s="6">
        <v>285</v>
      </c>
      <c r="E39" s="7">
        <v>58.87</v>
      </c>
      <c r="F39" s="8">
        <v>1.2999999999999999E-3</v>
      </c>
      <c r="G39" s="58"/>
    </row>
    <row r="40" spans="1:7" x14ac:dyDescent="0.25">
      <c r="A40" s="59" t="s">
        <v>129</v>
      </c>
      <c r="B40" s="18"/>
      <c r="C40" s="18"/>
      <c r="D40" s="9"/>
      <c r="E40" s="20">
        <v>30834.759999999991</v>
      </c>
      <c r="F40" s="21">
        <v>0.69989999999999997</v>
      </c>
      <c r="G40" s="60"/>
    </row>
    <row r="41" spans="1:7" x14ac:dyDescent="0.25">
      <c r="A41" s="59" t="s">
        <v>1551</v>
      </c>
      <c r="B41" s="17"/>
      <c r="C41" s="17"/>
      <c r="D41" s="6"/>
      <c r="E41" s="7"/>
      <c r="F41" s="8"/>
      <c r="G41" s="58"/>
    </row>
    <row r="42" spans="1:7" x14ac:dyDescent="0.25">
      <c r="A42" s="59" t="s">
        <v>129</v>
      </c>
      <c r="B42" s="17"/>
      <c r="C42" s="17"/>
      <c r="D42" s="6"/>
      <c r="E42" s="22" t="s">
        <v>123</v>
      </c>
      <c r="F42" s="23" t="s">
        <v>123</v>
      </c>
      <c r="G42" s="58"/>
    </row>
    <row r="43" spans="1:7" x14ac:dyDescent="0.25">
      <c r="A43" s="59" t="s">
        <v>2661</v>
      </c>
      <c r="B43" s="17"/>
      <c r="C43" s="17"/>
      <c r="D43" s="6"/>
      <c r="E43" s="7"/>
      <c r="F43" s="8"/>
      <c r="G43" s="58"/>
    </row>
    <row r="44" spans="1:7" x14ac:dyDescent="0.25">
      <c r="A44" s="57" t="s">
        <v>2662</v>
      </c>
      <c r="B44" s="17" t="s">
        <v>2663</v>
      </c>
      <c r="C44" s="17"/>
      <c r="D44" s="6">
        <v>8155</v>
      </c>
      <c r="E44" s="7">
        <v>2860.53</v>
      </c>
      <c r="F44" s="8">
        <v>6.4899999999999999E-2</v>
      </c>
      <c r="G44" s="58"/>
    </row>
    <row r="45" spans="1:7" x14ac:dyDescent="0.25">
      <c r="A45" s="57" t="s">
        <v>2664</v>
      </c>
      <c r="B45" s="17" t="s">
        <v>2665</v>
      </c>
      <c r="C45" s="17"/>
      <c r="D45" s="6">
        <v>16958</v>
      </c>
      <c r="E45" s="7">
        <v>2424.48</v>
      </c>
      <c r="F45" s="8">
        <v>5.5E-2</v>
      </c>
      <c r="G45" s="58"/>
    </row>
    <row r="46" spans="1:7" x14ac:dyDescent="0.25">
      <c r="A46" s="57" t="s">
        <v>2666</v>
      </c>
      <c r="B46" s="17" t="s">
        <v>2667</v>
      </c>
      <c r="C46" s="17"/>
      <c r="D46" s="6">
        <v>2561</v>
      </c>
      <c r="E46" s="7">
        <v>1929.29</v>
      </c>
      <c r="F46" s="8">
        <v>4.3799999999999999E-2</v>
      </c>
      <c r="G46" s="58"/>
    </row>
    <row r="47" spans="1:7" x14ac:dyDescent="0.25">
      <c r="A47" s="57" t="s">
        <v>2668</v>
      </c>
      <c r="B47" s="17" t="s">
        <v>2669</v>
      </c>
      <c r="C47" s="17"/>
      <c r="D47" s="6">
        <v>524</v>
      </c>
      <c r="E47" s="7">
        <v>579.04</v>
      </c>
      <c r="F47" s="8">
        <v>1.3100000000000001E-2</v>
      </c>
      <c r="G47" s="58"/>
    </row>
    <row r="48" spans="1:7" x14ac:dyDescent="0.25">
      <c r="A48" s="57" t="s">
        <v>2670</v>
      </c>
      <c r="B48" s="17" t="s">
        <v>2671</v>
      </c>
      <c r="C48" s="17"/>
      <c r="D48" s="6">
        <v>1099</v>
      </c>
      <c r="E48" s="7">
        <v>275.95999999999998</v>
      </c>
      <c r="F48" s="8">
        <v>6.3E-3</v>
      </c>
      <c r="G48" s="58"/>
    </row>
    <row r="49" spans="1:7" x14ac:dyDescent="0.25">
      <c r="A49" s="57" t="s">
        <v>2672</v>
      </c>
      <c r="B49" s="17" t="s">
        <v>2673</v>
      </c>
      <c r="C49" s="17"/>
      <c r="D49" s="6">
        <v>1767</v>
      </c>
      <c r="E49" s="7">
        <v>265.89999999999998</v>
      </c>
      <c r="F49" s="8">
        <v>6.0000000000000001E-3</v>
      </c>
      <c r="G49" s="58"/>
    </row>
    <row r="50" spans="1:7" x14ac:dyDescent="0.25">
      <c r="A50" s="57" t="s">
        <v>2674</v>
      </c>
      <c r="B50" s="17" t="s">
        <v>2675</v>
      </c>
      <c r="C50" s="17"/>
      <c r="D50" s="6">
        <v>529</v>
      </c>
      <c r="E50" s="7">
        <v>222.55</v>
      </c>
      <c r="F50" s="8">
        <v>5.1000000000000004E-3</v>
      </c>
      <c r="G50" s="58"/>
    </row>
    <row r="51" spans="1:7" x14ac:dyDescent="0.25">
      <c r="A51" s="57" t="s">
        <v>2676</v>
      </c>
      <c r="B51" s="17" t="s">
        <v>2677</v>
      </c>
      <c r="C51" s="17"/>
      <c r="D51" s="6">
        <v>755</v>
      </c>
      <c r="E51" s="7">
        <v>218.18</v>
      </c>
      <c r="F51" s="8">
        <v>5.0000000000000001E-3</v>
      </c>
      <c r="G51" s="58"/>
    </row>
    <row r="52" spans="1:7" x14ac:dyDescent="0.25">
      <c r="A52" s="57" t="s">
        <v>2678</v>
      </c>
      <c r="B52" s="17" t="s">
        <v>2679</v>
      </c>
      <c r="C52" s="17"/>
      <c r="D52" s="6">
        <v>1826</v>
      </c>
      <c r="E52" s="7">
        <v>191.23</v>
      </c>
      <c r="F52" s="8">
        <v>4.3E-3</v>
      </c>
      <c r="G52" s="58"/>
    </row>
    <row r="53" spans="1:7" x14ac:dyDescent="0.25">
      <c r="A53" s="57" t="s">
        <v>2680</v>
      </c>
      <c r="B53" s="17" t="s">
        <v>2681</v>
      </c>
      <c r="C53" s="17"/>
      <c r="D53" s="6">
        <v>4805</v>
      </c>
      <c r="E53" s="7">
        <v>176.95</v>
      </c>
      <c r="F53" s="8">
        <v>4.0000000000000001E-3</v>
      </c>
      <c r="G53" s="58"/>
    </row>
    <row r="54" spans="1:7" x14ac:dyDescent="0.25">
      <c r="A54" s="57" t="s">
        <v>2682</v>
      </c>
      <c r="B54" s="17" t="s">
        <v>2683</v>
      </c>
      <c r="C54" s="17"/>
      <c r="D54" s="6">
        <v>4179</v>
      </c>
      <c r="E54" s="7">
        <v>173.9</v>
      </c>
      <c r="F54" s="8">
        <v>3.8999999999999998E-3</v>
      </c>
      <c r="G54" s="58"/>
    </row>
    <row r="55" spans="1:7" x14ac:dyDescent="0.25">
      <c r="A55" s="57" t="s">
        <v>2684</v>
      </c>
      <c r="B55" s="17" t="s">
        <v>2685</v>
      </c>
      <c r="C55" s="17"/>
      <c r="D55" s="6">
        <v>1222</v>
      </c>
      <c r="E55" s="7">
        <v>172.49</v>
      </c>
      <c r="F55" s="8">
        <v>3.8999999999999998E-3</v>
      </c>
      <c r="G55" s="58"/>
    </row>
    <row r="56" spans="1:7" x14ac:dyDescent="0.25">
      <c r="A56" s="57" t="s">
        <v>2686</v>
      </c>
      <c r="B56" s="17" t="s">
        <v>2687</v>
      </c>
      <c r="C56" s="17"/>
      <c r="D56" s="6">
        <v>316</v>
      </c>
      <c r="E56" s="7">
        <v>171.25</v>
      </c>
      <c r="F56" s="8">
        <v>3.8999999999999998E-3</v>
      </c>
      <c r="G56" s="58"/>
    </row>
    <row r="57" spans="1:7" x14ac:dyDescent="0.25">
      <c r="A57" s="57" t="s">
        <v>2688</v>
      </c>
      <c r="B57" s="17" t="s">
        <v>2689</v>
      </c>
      <c r="C57" s="17"/>
      <c r="D57" s="6">
        <v>1019</v>
      </c>
      <c r="E57" s="7">
        <v>162.24</v>
      </c>
      <c r="F57" s="8">
        <v>3.7000000000000002E-3</v>
      </c>
      <c r="G57" s="58"/>
    </row>
    <row r="58" spans="1:7" x14ac:dyDescent="0.25">
      <c r="A58" s="57" t="s">
        <v>2690</v>
      </c>
      <c r="B58" s="17" t="s">
        <v>2691</v>
      </c>
      <c r="C58" s="17"/>
      <c r="D58" s="6">
        <v>921</v>
      </c>
      <c r="E58" s="7">
        <v>158.36000000000001</v>
      </c>
      <c r="F58" s="8">
        <v>3.5999999999999999E-3</v>
      </c>
      <c r="G58" s="58"/>
    </row>
    <row r="59" spans="1:7" x14ac:dyDescent="0.25">
      <c r="A59" s="57" t="s">
        <v>2692</v>
      </c>
      <c r="B59" s="17" t="s">
        <v>2693</v>
      </c>
      <c r="C59" s="17"/>
      <c r="D59" s="6">
        <v>241</v>
      </c>
      <c r="E59" s="7">
        <v>153.19</v>
      </c>
      <c r="F59" s="8">
        <v>3.5000000000000001E-3</v>
      </c>
      <c r="G59" s="58"/>
    </row>
    <row r="60" spans="1:7" x14ac:dyDescent="0.25">
      <c r="A60" s="57" t="s">
        <v>2694</v>
      </c>
      <c r="B60" s="17" t="s">
        <v>2695</v>
      </c>
      <c r="C60" s="17"/>
      <c r="D60" s="6">
        <v>1017</v>
      </c>
      <c r="E60" s="7">
        <v>147.71</v>
      </c>
      <c r="F60" s="8">
        <v>3.3999999999999998E-3</v>
      </c>
      <c r="G60" s="58"/>
    </row>
    <row r="61" spans="1:7" x14ac:dyDescent="0.25">
      <c r="A61" s="57" t="s">
        <v>2696</v>
      </c>
      <c r="B61" s="17" t="s">
        <v>2697</v>
      </c>
      <c r="C61" s="17"/>
      <c r="D61" s="6">
        <v>1224</v>
      </c>
      <c r="E61" s="7">
        <v>120.31</v>
      </c>
      <c r="F61" s="8">
        <v>2.7000000000000001E-3</v>
      </c>
      <c r="G61" s="58"/>
    </row>
    <row r="62" spans="1:7" x14ac:dyDescent="0.25">
      <c r="A62" s="57" t="s">
        <v>2698</v>
      </c>
      <c r="B62" s="17" t="s">
        <v>2699</v>
      </c>
      <c r="C62" s="17"/>
      <c r="D62" s="6">
        <v>145</v>
      </c>
      <c r="E62" s="7">
        <v>117.46</v>
      </c>
      <c r="F62" s="8">
        <v>2.7000000000000001E-3</v>
      </c>
      <c r="G62" s="58"/>
    </row>
    <row r="63" spans="1:7" x14ac:dyDescent="0.25">
      <c r="A63" s="57" t="s">
        <v>2700</v>
      </c>
      <c r="B63" s="17" t="s">
        <v>2701</v>
      </c>
      <c r="C63" s="17"/>
      <c r="D63" s="6">
        <v>557</v>
      </c>
      <c r="E63" s="7">
        <v>91.85</v>
      </c>
      <c r="F63" s="8">
        <v>2.0999999999999999E-3</v>
      </c>
      <c r="G63" s="58"/>
    </row>
    <row r="64" spans="1:7" x14ac:dyDescent="0.25">
      <c r="A64" s="57" t="s">
        <v>2702</v>
      </c>
      <c r="B64" s="17" t="s">
        <v>2703</v>
      </c>
      <c r="C64" s="17"/>
      <c r="D64" s="6">
        <v>152</v>
      </c>
      <c r="E64" s="7">
        <v>88.53</v>
      </c>
      <c r="F64" s="8">
        <v>2E-3</v>
      </c>
      <c r="G64" s="58"/>
    </row>
    <row r="65" spans="1:7" x14ac:dyDescent="0.25">
      <c r="A65" s="57" t="s">
        <v>2704</v>
      </c>
      <c r="B65" s="17" t="s">
        <v>2705</v>
      </c>
      <c r="C65" s="17"/>
      <c r="D65" s="6">
        <v>372</v>
      </c>
      <c r="E65" s="7">
        <v>88.12</v>
      </c>
      <c r="F65" s="8">
        <v>2E-3</v>
      </c>
      <c r="G65" s="58"/>
    </row>
    <row r="66" spans="1:7" x14ac:dyDescent="0.25">
      <c r="A66" s="57" t="s">
        <v>2706</v>
      </c>
      <c r="B66" s="17" t="s">
        <v>2707</v>
      </c>
      <c r="C66" s="17"/>
      <c r="D66" s="6">
        <v>175</v>
      </c>
      <c r="E66" s="7">
        <v>83.38</v>
      </c>
      <c r="F66" s="8">
        <v>1.9E-3</v>
      </c>
      <c r="G66" s="58"/>
    </row>
    <row r="67" spans="1:7" x14ac:dyDescent="0.25">
      <c r="A67" s="57" t="s">
        <v>2708</v>
      </c>
      <c r="B67" s="17" t="s">
        <v>2709</v>
      </c>
      <c r="C67" s="17"/>
      <c r="D67" s="6">
        <v>306</v>
      </c>
      <c r="E67" s="7">
        <v>79.42</v>
      </c>
      <c r="F67" s="8">
        <v>1.8E-3</v>
      </c>
      <c r="G67" s="58"/>
    </row>
    <row r="68" spans="1:7" x14ac:dyDescent="0.25">
      <c r="A68" s="57" t="s">
        <v>2710</v>
      </c>
      <c r="B68" s="17" t="s">
        <v>2711</v>
      </c>
      <c r="C68" s="17"/>
      <c r="D68" s="6">
        <v>276</v>
      </c>
      <c r="E68" s="7">
        <v>66.73</v>
      </c>
      <c r="F68" s="8">
        <v>1.5E-3</v>
      </c>
      <c r="G68" s="58"/>
    </row>
    <row r="69" spans="1:7" x14ac:dyDescent="0.25">
      <c r="A69" s="57" t="s">
        <v>2712</v>
      </c>
      <c r="B69" s="17" t="s">
        <v>2713</v>
      </c>
      <c r="C69" s="17"/>
      <c r="D69" s="6">
        <v>680</v>
      </c>
      <c r="E69" s="7">
        <v>65.400000000000006</v>
      </c>
      <c r="F69" s="8">
        <v>1.5E-3</v>
      </c>
      <c r="G69" s="58"/>
    </row>
    <row r="70" spans="1:7" x14ac:dyDescent="0.25">
      <c r="A70" s="57" t="s">
        <v>2714</v>
      </c>
      <c r="B70" s="17" t="s">
        <v>2715</v>
      </c>
      <c r="C70" s="17"/>
      <c r="D70" s="6">
        <v>121</v>
      </c>
      <c r="E70" s="7">
        <v>56.58</v>
      </c>
      <c r="F70" s="8">
        <v>1.2999999999999999E-3</v>
      </c>
      <c r="G70" s="58"/>
    </row>
    <row r="71" spans="1:7" x14ac:dyDescent="0.25">
      <c r="A71" s="57" t="s">
        <v>2716</v>
      </c>
      <c r="B71" s="17" t="s">
        <v>2717</v>
      </c>
      <c r="C71" s="17"/>
      <c r="D71" s="6">
        <v>186</v>
      </c>
      <c r="E71" s="7">
        <v>55.05</v>
      </c>
      <c r="F71" s="8">
        <v>1.1999999999999999E-3</v>
      </c>
      <c r="G71" s="58"/>
    </row>
    <row r="72" spans="1:7" x14ac:dyDescent="0.25">
      <c r="A72" s="57" t="s">
        <v>2718</v>
      </c>
      <c r="B72" s="17" t="s">
        <v>2719</v>
      </c>
      <c r="C72" s="17"/>
      <c r="D72" s="6">
        <v>249</v>
      </c>
      <c r="E72" s="7">
        <v>54.06</v>
      </c>
      <c r="F72" s="8">
        <v>1.1999999999999999E-3</v>
      </c>
      <c r="G72" s="58"/>
    </row>
    <row r="73" spans="1:7" x14ac:dyDescent="0.25">
      <c r="A73" s="57" t="s">
        <v>2720</v>
      </c>
      <c r="B73" s="17" t="s">
        <v>2721</v>
      </c>
      <c r="C73" s="17"/>
      <c r="D73" s="6">
        <v>573</v>
      </c>
      <c r="E73" s="7">
        <v>42.86</v>
      </c>
      <c r="F73" s="8">
        <v>1E-3</v>
      </c>
      <c r="G73" s="58"/>
    </row>
    <row r="74" spans="1:7" x14ac:dyDescent="0.25">
      <c r="A74" s="57" t="s">
        <v>2722</v>
      </c>
      <c r="B74" s="17" t="s">
        <v>2723</v>
      </c>
      <c r="C74" s="17"/>
      <c r="D74" s="6">
        <v>351</v>
      </c>
      <c r="E74" s="7">
        <v>42.5</v>
      </c>
      <c r="F74" s="8">
        <v>1E-3</v>
      </c>
      <c r="G74" s="58"/>
    </row>
    <row r="75" spans="1:7" x14ac:dyDescent="0.25">
      <c r="A75" s="57" t="s">
        <v>2724</v>
      </c>
      <c r="B75" s="17" t="s">
        <v>2725</v>
      </c>
      <c r="C75" s="17"/>
      <c r="D75" s="6">
        <v>708</v>
      </c>
      <c r="E75" s="7">
        <v>40.32</v>
      </c>
      <c r="F75" s="8">
        <v>8.9999999999999998E-4</v>
      </c>
      <c r="G75" s="58"/>
    </row>
    <row r="76" spans="1:7" x14ac:dyDescent="0.25">
      <c r="A76" s="57" t="s">
        <v>2726</v>
      </c>
      <c r="B76" s="17" t="s">
        <v>2727</v>
      </c>
      <c r="C76" s="17"/>
      <c r="D76" s="6">
        <v>572</v>
      </c>
      <c r="E76" s="7">
        <v>34.950000000000003</v>
      </c>
      <c r="F76" s="8">
        <v>8.0000000000000004E-4</v>
      </c>
      <c r="G76" s="58"/>
    </row>
    <row r="77" spans="1:7" x14ac:dyDescent="0.25">
      <c r="A77" s="57" t="s">
        <v>2728</v>
      </c>
      <c r="B77" s="17" t="s">
        <v>2729</v>
      </c>
      <c r="C77" s="17"/>
      <c r="D77" s="6">
        <v>85</v>
      </c>
      <c r="E77" s="7">
        <v>33.78</v>
      </c>
      <c r="F77" s="8">
        <v>8.0000000000000004E-4</v>
      </c>
      <c r="G77" s="58"/>
    </row>
    <row r="78" spans="1:7" x14ac:dyDescent="0.25">
      <c r="A78" s="57" t="s">
        <v>2730</v>
      </c>
      <c r="B78" s="17" t="s">
        <v>2731</v>
      </c>
      <c r="C78" s="17"/>
      <c r="D78" s="6">
        <v>151</v>
      </c>
      <c r="E78" s="7">
        <v>32.200000000000003</v>
      </c>
      <c r="F78" s="8">
        <v>6.9999999999999999E-4</v>
      </c>
      <c r="G78" s="58"/>
    </row>
    <row r="79" spans="1:7" x14ac:dyDescent="0.25">
      <c r="A79" s="57" t="s">
        <v>2732</v>
      </c>
      <c r="B79" s="17" t="s">
        <v>2733</v>
      </c>
      <c r="C79" s="17"/>
      <c r="D79" s="6">
        <v>474</v>
      </c>
      <c r="E79" s="7">
        <v>29.07</v>
      </c>
      <c r="F79" s="8">
        <v>6.9999999999999999E-4</v>
      </c>
      <c r="G79" s="58"/>
    </row>
    <row r="80" spans="1:7" x14ac:dyDescent="0.25">
      <c r="A80" s="57" t="s">
        <v>2734</v>
      </c>
      <c r="B80" s="17" t="s">
        <v>2735</v>
      </c>
      <c r="C80" s="17"/>
      <c r="D80" s="6">
        <v>51</v>
      </c>
      <c r="E80" s="7">
        <v>28.8</v>
      </c>
      <c r="F80" s="8">
        <v>6.9999999999999999E-4</v>
      </c>
      <c r="G80" s="58"/>
    </row>
    <row r="81" spans="1:7" x14ac:dyDescent="0.25">
      <c r="A81" s="57" t="s">
        <v>2736</v>
      </c>
      <c r="B81" s="17" t="s">
        <v>2737</v>
      </c>
      <c r="C81" s="17"/>
      <c r="D81" s="6">
        <v>99</v>
      </c>
      <c r="E81" s="7">
        <v>28.65</v>
      </c>
      <c r="F81" s="8">
        <v>6.9999999999999999E-4</v>
      </c>
      <c r="G81" s="58"/>
    </row>
    <row r="82" spans="1:7" x14ac:dyDescent="0.25">
      <c r="A82" s="57" t="s">
        <v>2738</v>
      </c>
      <c r="B82" s="17" t="s">
        <v>2739</v>
      </c>
      <c r="C82" s="17"/>
      <c r="D82" s="6">
        <v>27</v>
      </c>
      <c r="E82" s="7">
        <v>28.13</v>
      </c>
      <c r="F82" s="8">
        <v>5.9999999999999995E-4</v>
      </c>
      <c r="G82" s="58"/>
    </row>
    <row r="83" spans="1:7" x14ac:dyDescent="0.25">
      <c r="A83" s="57" t="s">
        <v>2740</v>
      </c>
      <c r="B83" s="17" t="s">
        <v>2741</v>
      </c>
      <c r="C83" s="17"/>
      <c r="D83" s="6">
        <v>1036</v>
      </c>
      <c r="E83" s="7">
        <v>26.1</v>
      </c>
      <c r="F83" s="8">
        <v>5.9999999999999995E-4</v>
      </c>
      <c r="G83" s="58"/>
    </row>
    <row r="84" spans="1:7" x14ac:dyDescent="0.25">
      <c r="A84" s="57" t="s">
        <v>2742</v>
      </c>
      <c r="B84" s="17" t="s">
        <v>2743</v>
      </c>
      <c r="C84" s="17"/>
      <c r="D84" s="6">
        <v>196</v>
      </c>
      <c r="E84" s="7">
        <v>25.55</v>
      </c>
      <c r="F84" s="8">
        <v>5.9999999999999995E-4</v>
      </c>
      <c r="G84" s="58"/>
    </row>
    <row r="85" spans="1:7" x14ac:dyDescent="0.25">
      <c r="A85" s="57" t="s">
        <v>2744</v>
      </c>
      <c r="B85" s="17" t="s">
        <v>2745</v>
      </c>
      <c r="C85" s="17"/>
      <c r="D85" s="6">
        <v>887</v>
      </c>
      <c r="E85" s="7">
        <v>24.37</v>
      </c>
      <c r="F85" s="8">
        <v>5.9999999999999995E-4</v>
      </c>
      <c r="G85" s="58"/>
    </row>
    <row r="86" spans="1:7" x14ac:dyDescent="0.25">
      <c r="A86" s="57" t="s">
        <v>2746</v>
      </c>
      <c r="B86" s="17" t="s">
        <v>2747</v>
      </c>
      <c r="C86" s="17"/>
      <c r="D86" s="6">
        <v>363</v>
      </c>
      <c r="E86" s="7">
        <v>20.65</v>
      </c>
      <c r="F86" s="8">
        <v>5.0000000000000001E-4</v>
      </c>
      <c r="G86" s="58"/>
    </row>
    <row r="87" spans="1:7" x14ac:dyDescent="0.25">
      <c r="A87" s="57" t="s">
        <v>2748</v>
      </c>
      <c r="B87" s="17" t="s">
        <v>2749</v>
      </c>
      <c r="C87" s="17"/>
      <c r="D87" s="6">
        <v>129</v>
      </c>
      <c r="E87" s="7">
        <v>20.32</v>
      </c>
      <c r="F87" s="8">
        <v>5.0000000000000001E-4</v>
      </c>
      <c r="G87" s="58"/>
    </row>
    <row r="88" spans="1:7" x14ac:dyDescent="0.25">
      <c r="A88" s="57" t="s">
        <v>2750</v>
      </c>
      <c r="B88" s="17" t="s">
        <v>2751</v>
      </c>
      <c r="C88" s="17"/>
      <c r="D88" s="6">
        <v>228</v>
      </c>
      <c r="E88" s="7">
        <v>19.95</v>
      </c>
      <c r="F88" s="8">
        <v>5.0000000000000001E-4</v>
      </c>
      <c r="G88" s="58"/>
    </row>
    <row r="89" spans="1:7" x14ac:dyDescent="0.25">
      <c r="A89" s="57" t="s">
        <v>2752</v>
      </c>
      <c r="B89" s="17" t="s">
        <v>2753</v>
      </c>
      <c r="C89" s="17"/>
      <c r="D89" s="6">
        <v>1338</v>
      </c>
      <c r="E89" s="7">
        <v>19.78</v>
      </c>
      <c r="F89" s="8">
        <v>4.0000000000000002E-4</v>
      </c>
      <c r="G89" s="58"/>
    </row>
    <row r="90" spans="1:7" x14ac:dyDescent="0.25">
      <c r="A90" s="57" t="s">
        <v>2754</v>
      </c>
      <c r="B90" s="17" t="s">
        <v>2755</v>
      </c>
      <c r="C90" s="17"/>
      <c r="D90" s="6">
        <v>53</v>
      </c>
      <c r="E90" s="7">
        <v>18.97</v>
      </c>
      <c r="F90" s="8">
        <v>4.0000000000000002E-4</v>
      </c>
      <c r="G90" s="58"/>
    </row>
    <row r="91" spans="1:7" x14ac:dyDescent="0.25">
      <c r="A91" s="57" t="s">
        <v>2756</v>
      </c>
      <c r="B91" s="17" t="s">
        <v>2757</v>
      </c>
      <c r="C91" s="17"/>
      <c r="D91" s="6">
        <v>99</v>
      </c>
      <c r="E91" s="7">
        <v>15.64</v>
      </c>
      <c r="F91" s="8">
        <v>4.0000000000000002E-4</v>
      </c>
      <c r="G91" s="58"/>
    </row>
    <row r="92" spans="1:7" x14ac:dyDescent="0.25">
      <c r="A92" s="57" t="s">
        <v>2758</v>
      </c>
      <c r="B92" s="17" t="s">
        <v>2759</v>
      </c>
      <c r="C92" s="17"/>
      <c r="D92" s="6">
        <v>235</v>
      </c>
      <c r="E92" s="7">
        <v>18.23</v>
      </c>
      <c r="F92" s="8">
        <v>4.0000000000000002E-4</v>
      </c>
      <c r="G92" s="58"/>
    </row>
    <row r="93" spans="1:7" x14ac:dyDescent="0.25">
      <c r="A93" s="59" t="s">
        <v>129</v>
      </c>
      <c r="B93" s="18"/>
      <c r="C93" s="18"/>
      <c r="D93" s="9"/>
      <c r="E93" s="20">
        <f>SUM(E44:E92)</f>
        <v>11800.959999999997</v>
      </c>
      <c r="F93" s="21">
        <f>SUM(F44:F92)</f>
        <v>0.26809999999999995</v>
      </c>
      <c r="G93" s="58"/>
    </row>
    <row r="94" spans="1:7" x14ac:dyDescent="0.25">
      <c r="A94" s="59"/>
      <c r="B94" s="17"/>
      <c r="C94" s="17"/>
      <c r="D94" s="6"/>
      <c r="E94" s="30"/>
      <c r="F94" s="31"/>
      <c r="G94" s="58"/>
    </row>
    <row r="95" spans="1:7" x14ac:dyDescent="0.25">
      <c r="A95" s="61" t="s">
        <v>165</v>
      </c>
      <c r="B95" s="40"/>
      <c r="C95" s="40"/>
      <c r="D95" s="41"/>
      <c r="E95" s="14">
        <v>42635.72</v>
      </c>
      <c r="F95" s="15">
        <v>0.96799999999999997</v>
      </c>
      <c r="G95" s="60"/>
    </row>
    <row r="96" spans="1:7" x14ac:dyDescent="0.25">
      <c r="A96" s="57"/>
      <c r="B96" s="17"/>
      <c r="C96" s="17"/>
      <c r="D96" s="6"/>
      <c r="E96" s="7"/>
      <c r="F96" s="8"/>
      <c r="G96" s="58"/>
    </row>
    <row r="97" spans="1:7" x14ac:dyDescent="0.25">
      <c r="A97" s="59" t="s">
        <v>169</v>
      </c>
      <c r="B97" s="17"/>
      <c r="C97" s="17"/>
      <c r="D97" s="6"/>
      <c r="E97" s="7"/>
      <c r="F97" s="8"/>
      <c r="G97" s="58"/>
    </row>
    <row r="98" spans="1:7" x14ac:dyDescent="0.25">
      <c r="A98" s="57" t="s">
        <v>170</v>
      </c>
      <c r="B98" s="17"/>
      <c r="C98" s="17"/>
      <c r="D98" s="6"/>
      <c r="E98" s="7">
        <v>1113.93</v>
      </c>
      <c r="F98" s="8">
        <v>2.53E-2</v>
      </c>
      <c r="G98" s="58">
        <v>7.0182999999999995E-2</v>
      </c>
    </row>
    <row r="99" spans="1:7" x14ac:dyDescent="0.25">
      <c r="A99" s="59" t="s">
        <v>129</v>
      </c>
      <c r="B99" s="18"/>
      <c r="C99" s="18"/>
      <c r="D99" s="9"/>
      <c r="E99" s="20">
        <v>1113.93</v>
      </c>
      <c r="F99" s="21">
        <v>2.53E-2</v>
      </c>
      <c r="G99" s="60"/>
    </row>
    <row r="100" spans="1:7" x14ac:dyDescent="0.25">
      <c r="A100" s="57"/>
      <c r="B100" s="17"/>
      <c r="C100" s="17"/>
      <c r="D100" s="6"/>
      <c r="E100" s="7"/>
      <c r="F100" s="8"/>
      <c r="G100" s="58"/>
    </row>
    <row r="101" spans="1:7" x14ac:dyDescent="0.25">
      <c r="A101" s="61" t="s">
        <v>165</v>
      </c>
      <c r="B101" s="40"/>
      <c r="C101" s="40"/>
      <c r="D101" s="41"/>
      <c r="E101" s="20">
        <v>1113.93</v>
      </c>
      <c r="F101" s="21">
        <v>2.53E-2</v>
      </c>
      <c r="G101" s="60"/>
    </row>
    <row r="102" spans="1:7" x14ac:dyDescent="0.25">
      <c r="A102" s="57" t="s">
        <v>171</v>
      </c>
      <c r="B102" s="17"/>
      <c r="C102" s="17"/>
      <c r="D102" s="6"/>
      <c r="E102" s="7">
        <v>0.85675489999999999</v>
      </c>
      <c r="F102" s="45" t="s">
        <v>172</v>
      </c>
      <c r="G102" s="58"/>
    </row>
    <row r="103" spans="1:7" x14ac:dyDescent="0.25">
      <c r="A103" s="57" t="s">
        <v>173</v>
      </c>
      <c r="B103" s="17"/>
      <c r="C103" s="17"/>
      <c r="D103" s="6"/>
      <c r="E103" s="7">
        <v>296.90324509999999</v>
      </c>
      <c r="F103" s="8">
        <v>6.6810000000000003E-3</v>
      </c>
      <c r="G103" s="58">
        <v>7.0182999999999995E-2</v>
      </c>
    </row>
    <row r="104" spans="1:7" x14ac:dyDescent="0.25">
      <c r="A104" s="62" t="s">
        <v>174</v>
      </c>
      <c r="B104" s="19"/>
      <c r="C104" s="19"/>
      <c r="D104" s="13"/>
      <c r="E104" s="14">
        <v>44047.41</v>
      </c>
      <c r="F104" s="15">
        <v>1</v>
      </c>
      <c r="G104" s="63"/>
    </row>
    <row r="105" spans="1:7" x14ac:dyDescent="0.25">
      <c r="A105" s="48"/>
      <c r="G105" s="49"/>
    </row>
    <row r="106" spans="1:7" x14ac:dyDescent="0.25">
      <c r="A106" s="46" t="s">
        <v>177</v>
      </c>
      <c r="G106" s="49"/>
    </row>
    <row r="107" spans="1:7" x14ac:dyDescent="0.25">
      <c r="A107" s="48"/>
      <c r="G107" s="49"/>
    </row>
    <row r="108" spans="1:7" x14ac:dyDescent="0.25">
      <c r="A108" s="46" t="s">
        <v>187</v>
      </c>
      <c r="G108" s="49"/>
    </row>
    <row r="109" spans="1:7" x14ac:dyDescent="0.25">
      <c r="A109" s="65" t="s">
        <v>188</v>
      </c>
      <c r="B109" s="66" t="s">
        <v>123</v>
      </c>
      <c r="G109" s="49"/>
    </row>
    <row r="110" spans="1:7" x14ac:dyDescent="0.25">
      <c r="A110" s="48" t="s">
        <v>189</v>
      </c>
      <c r="G110" s="49"/>
    </row>
    <row r="111" spans="1:7" x14ac:dyDescent="0.25">
      <c r="A111" s="48" t="s">
        <v>190</v>
      </c>
      <c r="B111" s="66" t="s">
        <v>191</v>
      </c>
      <c r="C111" s="66" t="s">
        <v>191</v>
      </c>
      <c r="G111" s="49"/>
    </row>
    <row r="112" spans="1:7" x14ac:dyDescent="0.25">
      <c r="A112" s="48"/>
      <c r="B112" s="28">
        <v>45198</v>
      </c>
      <c r="C112" s="28">
        <v>45382</v>
      </c>
      <c r="G112" s="49"/>
    </row>
    <row r="113" spans="1:7" x14ac:dyDescent="0.25">
      <c r="A113" s="48" t="s">
        <v>196</v>
      </c>
      <c r="B113" s="66" t="s">
        <v>2215</v>
      </c>
      <c r="C113" s="100">
        <v>9.8818999999999999</v>
      </c>
      <c r="G113" s="49"/>
    </row>
    <row r="114" spans="1:7" x14ac:dyDescent="0.25">
      <c r="A114" s="48" t="s">
        <v>707</v>
      </c>
      <c r="B114" s="66" t="s">
        <v>2215</v>
      </c>
      <c r="C114" s="100">
        <v>9.8819999999999997</v>
      </c>
      <c r="G114" s="49"/>
    </row>
    <row r="115" spans="1:7" x14ac:dyDescent="0.25">
      <c r="A115" s="48" t="s">
        <v>670</v>
      </c>
      <c r="B115" s="66" t="s">
        <v>2215</v>
      </c>
      <c r="C115" s="100">
        <v>9.8687000000000005</v>
      </c>
      <c r="G115" s="49"/>
    </row>
    <row r="116" spans="1:7" x14ac:dyDescent="0.25">
      <c r="A116" s="48" t="s">
        <v>708</v>
      </c>
      <c r="B116" s="66" t="s">
        <v>2215</v>
      </c>
      <c r="C116" s="100">
        <v>9.8687000000000005</v>
      </c>
      <c r="G116" s="49"/>
    </row>
    <row r="117" spans="1:7" x14ac:dyDescent="0.25">
      <c r="A117" s="48"/>
      <c r="G117" s="49"/>
    </row>
    <row r="118" spans="1:7" x14ac:dyDescent="0.25">
      <c r="A118" s="48" t="s">
        <v>2216</v>
      </c>
      <c r="G118" s="49"/>
    </row>
    <row r="119" spans="1:7" x14ac:dyDescent="0.25">
      <c r="A119" s="48"/>
      <c r="G119" s="49"/>
    </row>
    <row r="120" spans="1:7" x14ac:dyDescent="0.25">
      <c r="A120" s="48" t="s">
        <v>207</v>
      </c>
      <c r="B120" s="66" t="s">
        <v>123</v>
      </c>
      <c r="G120" s="49"/>
    </row>
    <row r="121" spans="1:7" x14ac:dyDescent="0.25">
      <c r="A121" s="48" t="s">
        <v>208</v>
      </c>
      <c r="B121" s="66" t="s">
        <v>123</v>
      </c>
      <c r="G121" s="49"/>
    </row>
    <row r="122" spans="1:7" x14ac:dyDescent="0.25">
      <c r="A122" s="65" t="s">
        <v>209</v>
      </c>
      <c r="B122" s="66" t="s">
        <v>123</v>
      </c>
      <c r="G122" s="49"/>
    </row>
    <row r="123" spans="1:7" ht="16.5" customHeight="1" x14ac:dyDescent="0.25">
      <c r="A123" s="65" t="s">
        <v>210</v>
      </c>
      <c r="B123" s="69">
        <f>E93</f>
        <v>11800.959999999997</v>
      </c>
      <c r="G123" s="49"/>
    </row>
    <row r="124" spans="1:7" x14ac:dyDescent="0.25">
      <c r="A124" s="48" t="s">
        <v>1756</v>
      </c>
      <c r="B124" s="102">
        <v>0</v>
      </c>
      <c r="G124" s="49"/>
    </row>
    <row r="125" spans="1:7" ht="30" customHeight="1" x14ac:dyDescent="0.25">
      <c r="A125" s="65" t="s">
        <v>212</v>
      </c>
      <c r="B125" s="66" t="s">
        <v>123</v>
      </c>
      <c r="G125" s="49"/>
    </row>
    <row r="126" spans="1:7" ht="30" customHeight="1" x14ac:dyDescent="0.25">
      <c r="A126" s="65" t="s">
        <v>213</v>
      </c>
      <c r="B126" s="66" t="s">
        <v>123</v>
      </c>
      <c r="G126" s="49"/>
    </row>
    <row r="127" spans="1:7" ht="30" customHeight="1" x14ac:dyDescent="0.25">
      <c r="A127" s="65" t="s">
        <v>214</v>
      </c>
      <c r="B127" s="66" t="s">
        <v>123</v>
      </c>
      <c r="G127" s="49"/>
    </row>
    <row r="128" spans="1:7" x14ac:dyDescent="0.25">
      <c r="A128" s="48" t="s">
        <v>215</v>
      </c>
      <c r="B128" s="66" t="s">
        <v>123</v>
      </c>
      <c r="G128" s="49"/>
    </row>
    <row r="129" spans="1:7" x14ac:dyDescent="0.25">
      <c r="A129" s="48" t="s">
        <v>216</v>
      </c>
      <c r="B129" s="66" t="s">
        <v>123</v>
      </c>
      <c r="G129" s="49"/>
    </row>
    <row r="130" spans="1:7" ht="15.75" customHeight="1" thickBot="1" x14ac:dyDescent="0.3">
      <c r="A130" s="70"/>
      <c r="B130" s="71"/>
      <c r="C130" s="71"/>
      <c r="D130" s="71"/>
      <c r="E130" s="71"/>
      <c r="F130" s="71"/>
      <c r="G130" s="72"/>
    </row>
    <row r="132" spans="1:7" ht="69.95" customHeight="1" x14ac:dyDescent="0.25">
      <c r="A132" s="137" t="s">
        <v>217</v>
      </c>
      <c r="B132" s="137" t="s">
        <v>218</v>
      </c>
      <c r="C132" s="137" t="s">
        <v>5</v>
      </c>
      <c r="D132" s="137" t="s">
        <v>6</v>
      </c>
    </row>
    <row r="133" spans="1:7" ht="69.95" customHeight="1" x14ac:dyDescent="0.25">
      <c r="A133" s="137" t="s">
        <v>2760</v>
      </c>
      <c r="B133" s="137"/>
      <c r="C133" s="137" t="s">
        <v>86</v>
      </c>
      <c r="D133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H50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110.42578125" bestFit="1" customWidth="1"/>
    <col min="2" max="2" width="22" bestFit="1" customWidth="1"/>
    <col min="3" max="3" width="14.140625" bestFit="1" customWidth="1"/>
    <col min="4" max="4" width="22" bestFit="1" customWidth="1"/>
    <col min="5" max="5" width="15.7109375" bestFit="1" customWidth="1"/>
    <col min="6" max="6" width="22" bestFit="1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2761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2762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9" t="s">
        <v>122</v>
      </c>
      <c r="B9" s="17"/>
      <c r="C9" s="17"/>
      <c r="D9" s="6"/>
      <c r="E9" s="44" t="s">
        <v>123</v>
      </c>
      <c r="F9" s="45" t="s">
        <v>123</v>
      </c>
      <c r="G9" s="58"/>
    </row>
    <row r="10" spans="1:8" x14ac:dyDescent="0.25">
      <c r="A10" s="61" t="s">
        <v>165</v>
      </c>
      <c r="B10" s="40"/>
      <c r="C10" s="40"/>
      <c r="D10" s="41"/>
      <c r="E10" s="20">
        <f>+E7</f>
        <v>0</v>
      </c>
      <c r="F10" s="21">
        <f>+F7</f>
        <v>0</v>
      </c>
      <c r="G10" s="58"/>
    </row>
    <row r="11" spans="1:8" x14ac:dyDescent="0.25">
      <c r="A11" s="57"/>
      <c r="B11" s="17"/>
      <c r="C11" s="17"/>
      <c r="D11" s="6"/>
      <c r="E11" s="7"/>
      <c r="F11" s="8"/>
      <c r="G11" s="58"/>
    </row>
    <row r="12" spans="1:8" x14ac:dyDescent="0.25">
      <c r="A12" s="59" t="s">
        <v>677</v>
      </c>
      <c r="B12" s="17"/>
      <c r="C12" s="17"/>
      <c r="D12" s="6"/>
      <c r="E12" s="7"/>
      <c r="F12" s="8"/>
      <c r="G12" s="58"/>
    </row>
    <row r="13" spans="1:8" x14ac:dyDescent="0.25">
      <c r="A13" s="59" t="s">
        <v>2763</v>
      </c>
      <c r="B13" s="17"/>
      <c r="C13" s="17"/>
      <c r="D13" s="6"/>
      <c r="E13" s="7"/>
      <c r="F13" s="8"/>
      <c r="G13" s="58"/>
    </row>
    <row r="14" spans="1:8" x14ac:dyDescent="0.25">
      <c r="A14" s="57" t="s">
        <v>2764</v>
      </c>
      <c r="B14" s="17" t="s">
        <v>2765</v>
      </c>
      <c r="C14" s="17"/>
      <c r="D14" s="6">
        <v>77</v>
      </c>
      <c r="E14" s="7">
        <v>5157.9989999999998</v>
      </c>
      <c r="F14" s="8">
        <f>+E14/$E$24</f>
        <v>0.96848371621431306</v>
      </c>
      <c r="G14" s="58"/>
    </row>
    <row r="15" spans="1:8" x14ac:dyDescent="0.25">
      <c r="A15" s="61" t="s">
        <v>165</v>
      </c>
      <c r="B15" s="40"/>
      <c r="C15" s="40"/>
      <c r="D15" s="41"/>
      <c r="E15" s="20">
        <f>SUM(E14)</f>
        <v>5157.9989999999998</v>
      </c>
      <c r="F15" s="21">
        <f>SUM(F14)</f>
        <v>0.96848371621431306</v>
      </c>
      <c r="G15" s="58"/>
    </row>
    <row r="16" spans="1:8" x14ac:dyDescent="0.25">
      <c r="A16" s="57"/>
      <c r="B16" s="17"/>
      <c r="C16" s="17"/>
      <c r="D16" s="6"/>
      <c r="E16" s="7"/>
      <c r="F16" s="8"/>
      <c r="G16" s="58"/>
    </row>
    <row r="17" spans="1:7" x14ac:dyDescent="0.25">
      <c r="A17" s="59" t="s">
        <v>169</v>
      </c>
      <c r="B17" s="17"/>
      <c r="C17" s="17"/>
      <c r="D17" s="6"/>
      <c r="E17" s="7"/>
      <c r="F17" s="8"/>
      <c r="G17" s="58"/>
    </row>
    <row r="18" spans="1:7" x14ac:dyDescent="0.25">
      <c r="A18" s="57" t="s">
        <v>170</v>
      </c>
      <c r="B18" s="17"/>
      <c r="C18" s="17"/>
      <c r="D18" s="6"/>
      <c r="E18" s="7">
        <v>17.98</v>
      </c>
      <c r="F18" s="8">
        <v>3.3760000000000001E-3</v>
      </c>
      <c r="G18" s="58">
        <v>7.0182999999999995E-2</v>
      </c>
    </row>
    <row r="19" spans="1:7" x14ac:dyDescent="0.25">
      <c r="A19" s="59" t="s">
        <v>129</v>
      </c>
      <c r="B19" s="18"/>
      <c r="C19" s="18"/>
      <c r="D19" s="9"/>
      <c r="E19" s="20">
        <v>17.98</v>
      </c>
      <c r="F19" s="21">
        <v>3.3760000000000001E-3</v>
      </c>
      <c r="G19" s="60"/>
    </row>
    <row r="20" spans="1:7" x14ac:dyDescent="0.25">
      <c r="A20" s="57"/>
      <c r="B20" s="17"/>
      <c r="C20" s="17"/>
      <c r="D20" s="6"/>
      <c r="E20" s="7"/>
      <c r="F20" s="8"/>
      <c r="G20" s="58"/>
    </row>
    <row r="21" spans="1:7" x14ac:dyDescent="0.25">
      <c r="A21" s="61" t="s">
        <v>165</v>
      </c>
      <c r="B21" s="40"/>
      <c r="C21" s="40"/>
      <c r="D21" s="41"/>
      <c r="E21" s="20">
        <v>17.98</v>
      </c>
      <c r="F21" s="21">
        <v>3.3760000000000001E-3</v>
      </c>
      <c r="G21" s="60"/>
    </row>
    <row r="22" spans="1:7" x14ac:dyDescent="0.25">
      <c r="A22" s="57" t="s">
        <v>171</v>
      </c>
      <c r="B22" s="17"/>
      <c r="C22" s="17"/>
      <c r="D22" s="6"/>
      <c r="E22" s="7">
        <v>1.3831E-2</v>
      </c>
      <c r="F22" s="45" t="s">
        <v>172</v>
      </c>
      <c r="G22" s="58"/>
    </row>
    <row r="23" spans="1:7" x14ac:dyDescent="0.25">
      <c r="A23" s="57" t="s">
        <v>173</v>
      </c>
      <c r="B23" s="17"/>
      <c r="C23" s="17"/>
      <c r="D23" s="6"/>
      <c r="E23" s="7">
        <f>E24-E22-E21-E15</f>
        <v>149.85716900000079</v>
      </c>
      <c r="F23" s="8">
        <v>2.813828378568695E-2</v>
      </c>
      <c r="G23" s="58">
        <v>7.0182999999999995E-2</v>
      </c>
    </row>
    <row r="24" spans="1:7" x14ac:dyDescent="0.25">
      <c r="A24" s="62" t="s">
        <v>174</v>
      </c>
      <c r="B24" s="19"/>
      <c r="C24" s="19"/>
      <c r="D24" s="13"/>
      <c r="E24" s="14">
        <v>5325.85</v>
      </c>
      <c r="F24" s="15">
        <v>1</v>
      </c>
      <c r="G24" s="63"/>
    </row>
    <row r="25" spans="1:7" x14ac:dyDescent="0.25">
      <c r="A25" s="48"/>
      <c r="G25" s="49"/>
    </row>
    <row r="26" spans="1:7" x14ac:dyDescent="0.25">
      <c r="A26" s="46" t="s">
        <v>177</v>
      </c>
      <c r="G26" s="49"/>
    </row>
    <row r="27" spans="1:7" x14ac:dyDescent="0.25">
      <c r="A27" s="48"/>
      <c r="G27" s="49"/>
    </row>
    <row r="28" spans="1:7" x14ac:dyDescent="0.25">
      <c r="A28" s="46" t="s">
        <v>187</v>
      </c>
      <c r="G28" s="49"/>
    </row>
    <row r="29" spans="1:7" x14ac:dyDescent="0.25">
      <c r="A29" s="65" t="s">
        <v>188</v>
      </c>
      <c r="B29" s="66" t="s">
        <v>123</v>
      </c>
      <c r="G29" s="49"/>
    </row>
    <row r="30" spans="1:7" x14ac:dyDescent="0.25">
      <c r="A30" s="48" t="s">
        <v>189</v>
      </c>
      <c r="G30" s="49"/>
    </row>
    <row r="31" spans="1:7" x14ac:dyDescent="0.25">
      <c r="A31" s="48" t="s">
        <v>190</v>
      </c>
      <c r="B31" s="66" t="s">
        <v>191</v>
      </c>
      <c r="C31" s="66" t="s">
        <v>191</v>
      </c>
      <c r="G31" s="49"/>
    </row>
    <row r="32" spans="1:7" x14ac:dyDescent="0.25">
      <c r="A32" s="48"/>
      <c r="B32" s="28">
        <v>45198</v>
      </c>
      <c r="C32" s="28">
        <v>45382</v>
      </c>
      <c r="G32" s="49"/>
    </row>
    <row r="33" spans="1:7" x14ac:dyDescent="0.25">
      <c r="A33" s="48" t="s">
        <v>708</v>
      </c>
      <c r="B33" s="66" t="s">
        <v>2215</v>
      </c>
      <c r="C33" s="100">
        <v>68.741399999999999</v>
      </c>
      <c r="G33" s="49"/>
    </row>
    <row r="34" spans="1:7" x14ac:dyDescent="0.25">
      <c r="A34" s="48"/>
      <c r="G34" s="49"/>
    </row>
    <row r="35" spans="1:7" x14ac:dyDescent="0.25">
      <c r="A35" s="48" t="s">
        <v>2216</v>
      </c>
      <c r="G35" s="49"/>
    </row>
    <row r="36" spans="1:7" x14ac:dyDescent="0.25">
      <c r="A36" s="48"/>
      <c r="G36" s="49"/>
    </row>
    <row r="37" spans="1:7" x14ac:dyDescent="0.25">
      <c r="A37" s="48" t="s">
        <v>207</v>
      </c>
      <c r="B37" s="66" t="s">
        <v>123</v>
      </c>
      <c r="G37" s="49"/>
    </row>
    <row r="38" spans="1:7" x14ac:dyDescent="0.25">
      <c r="A38" s="48" t="s">
        <v>208</v>
      </c>
      <c r="B38" s="66" t="s">
        <v>123</v>
      </c>
      <c r="G38" s="49"/>
    </row>
    <row r="39" spans="1:7" x14ac:dyDescent="0.25">
      <c r="A39" s="65" t="s">
        <v>209</v>
      </c>
      <c r="B39" s="66" t="s">
        <v>123</v>
      </c>
      <c r="G39" s="49"/>
    </row>
    <row r="40" spans="1:7" ht="17.100000000000001" customHeight="1" x14ac:dyDescent="0.25">
      <c r="A40" s="65" t="s">
        <v>210</v>
      </c>
      <c r="B40" s="66" t="s">
        <v>123</v>
      </c>
      <c r="G40" s="49"/>
    </row>
    <row r="41" spans="1:7" x14ac:dyDescent="0.25">
      <c r="A41" s="48" t="s">
        <v>1756</v>
      </c>
      <c r="B41" s="102">
        <v>3.3655939227690043E-2</v>
      </c>
      <c r="G41" s="49"/>
    </row>
    <row r="42" spans="1:7" ht="30.95" customHeight="1" x14ac:dyDescent="0.25">
      <c r="A42" s="65" t="s">
        <v>212</v>
      </c>
      <c r="B42" s="66" t="s">
        <v>123</v>
      </c>
      <c r="G42" s="49"/>
    </row>
    <row r="43" spans="1:7" x14ac:dyDescent="0.25">
      <c r="A43" s="65" t="s">
        <v>213</v>
      </c>
      <c r="B43" s="66" t="s">
        <v>123</v>
      </c>
      <c r="G43" s="49"/>
    </row>
    <row r="44" spans="1:7" x14ac:dyDescent="0.25">
      <c r="A44" s="65" t="s">
        <v>214</v>
      </c>
      <c r="B44" s="32">
        <v>5265.74</v>
      </c>
      <c r="G44" s="49"/>
    </row>
    <row r="45" spans="1:7" x14ac:dyDescent="0.25">
      <c r="A45" s="48" t="s">
        <v>215</v>
      </c>
      <c r="B45" s="66" t="s">
        <v>123</v>
      </c>
      <c r="G45" s="49"/>
    </row>
    <row r="46" spans="1:7" x14ac:dyDescent="0.25">
      <c r="A46" s="48" t="s">
        <v>216</v>
      </c>
      <c r="B46" s="66" t="s">
        <v>123</v>
      </c>
      <c r="G46" s="49"/>
    </row>
    <row r="47" spans="1:7" ht="15.75" customHeight="1" thickBot="1" x14ac:dyDescent="0.3">
      <c r="A47" s="70"/>
      <c r="B47" s="71"/>
      <c r="C47" s="71"/>
      <c r="D47" s="71"/>
      <c r="E47" s="71"/>
      <c r="F47" s="71"/>
      <c r="G47" s="72"/>
    </row>
    <row r="49" spans="1:4" ht="69.95" customHeight="1" x14ac:dyDescent="0.25">
      <c r="A49" s="137" t="s">
        <v>217</v>
      </c>
      <c r="B49" s="137" t="s">
        <v>218</v>
      </c>
      <c r="C49" s="137" t="s">
        <v>5</v>
      </c>
      <c r="D49" s="137" t="s">
        <v>6</v>
      </c>
    </row>
    <row r="50" spans="1:4" ht="69.95" customHeight="1" x14ac:dyDescent="0.25">
      <c r="A50" s="137" t="s">
        <v>2766</v>
      </c>
      <c r="B50" s="137"/>
      <c r="C50" s="137" t="s">
        <v>88</v>
      </c>
      <c r="D50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H53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2767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2768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7"/>
      <c r="B9" s="17"/>
      <c r="C9" s="17"/>
      <c r="D9" s="6"/>
      <c r="E9" s="7"/>
      <c r="F9" s="8"/>
      <c r="G9" s="58"/>
    </row>
    <row r="10" spans="1:8" x14ac:dyDescent="0.25">
      <c r="A10" s="59" t="s">
        <v>854</v>
      </c>
      <c r="B10" s="17"/>
      <c r="C10" s="17"/>
      <c r="D10" s="6"/>
      <c r="E10" s="7"/>
      <c r="F10" s="8"/>
      <c r="G10" s="58"/>
    </row>
    <row r="11" spans="1:8" x14ac:dyDescent="0.25">
      <c r="A11" s="57" t="s">
        <v>2766</v>
      </c>
      <c r="B11" s="17" t="s">
        <v>2769</v>
      </c>
      <c r="C11" s="17"/>
      <c r="D11" s="6">
        <v>7670419</v>
      </c>
      <c r="E11" s="7">
        <v>5265.74</v>
      </c>
      <c r="F11" s="8">
        <v>0.50190000000000001</v>
      </c>
      <c r="G11" s="58"/>
    </row>
    <row r="12" spans="1:8" x14ac:dyDescent="0.25">
      <c r="A12" s="57" t="s">
        <v>2770</v>
      </c>
      <c r="B12" s="17" t="s">
        <v>2771</v>
      </c>
      <c r="C12" s="17"/>
      <c r="D12" s="6">
        <v>6861632</v>
      </c>
      <c r="E12" s="7">
        <v>5214.1499999999996</v>
      </c>
      <c r="F12" s="8">
        <v>0.497</v>
      </c>
      <c r="G12" s="58"/>
    </row>
    <row r="13" spans="1:8" x14ac:dyDescent="0.25">
      <c r="A13" s="59" t="s">
        <v>129</v>
      </c>
      <c r="B13" s="18"/>
      <c r="C13" s="18"/>
      <c r="D13" s="9"/>
      <c r="E13" s="20">
        <v>10479.89</v>
      </c>
      <c r="F13" s="21">
        <v>0.99890000000000001</v>
      </c>
      <c r="G13" s="60"/>
    </row>
    <row r="14" spans="1:8" x14ac:dyDescent="0.25">
      <c r="A14" s="57"/>
      <c r="B14" s="17"/>
      <c r="C14" s="17"/>
      <c r="D14" s="6"/>
      <c r="E14" s="7"/>
      <c r="F14" s="8"/>
      <c r="G14" s="58"/>
    </row>
    <row r="15" spans="1:8" x14ac:dyDescent="0.25">
      <c r="A15" s="61" t="s">
        <v>165</v>
      </c>
      <c r="B15" s="40"/>
      <c r="C15" s="40"/>
      <c r="D15" s="41"/>
      <c r="E15" s="20">
        <v>10479.89</v>
      </c>
      <c r="F15" s="21">
        <v>0.99890000000000001</v>
      </c>
      <c r="G15" s="60"/>
    </row>
    <row r="16" spans="1:8" x14ac:dyDescent="0.25">
      <c r="A16" s="57"/>
      <c r="B16" s="17"/>
      <c r="C16" s="17"/>
      <c r="D16" s="6"/>
      <c r="E16" s="7"/>
      <c r="F16" s="8"/>
      <c r="G16" s="58"/>
    </row>
    <row r="17" spans="1:7" x14ac:dyDescent="0.25">
      <c r="A17" s="59" t="s">
        <v>169</v>
      </c>
      <c r="B17" s="17"/>
      <c r="C17" s="17"/>
      <c r="D17" s="6"/>
      <c r="E17" s="7"/>
      <c r="F17" s="8"/>
      <c r="G17" s="58"/>
    </row>
    <row r="18" spans="1:7" x14ac:dyDescent="0.25">
      <c r="A18" s="57" t="s">
        <v>170</v>
      </c>
      <c r="B18" s="17"/>
      <c r="C18" s="17"/>
      <c r="D18" s="6"/>
      <c r="E18" s="7">
        <v>70.930000000000007</v>
      </c>
      <c r="F18" s="8">
        <v>6.7999999999999996E-3</v>
      </c>
      <c r="G18" s="58">
        <v>7.0182999999999995E-2</v>
      </c>
    </row>
    <row r="19" spans="1:7" x14ac:dyDescent="0.25">
      <c r="A19" s="59" t="s">
        <v>129</v>
      </c>
      <c r="B19" s="18"/>
      <c r="C19" s="18"/>
      <c r="D19" s="9"/>
      <c r="E19" s="20">
        <v>70.930000000000007</v>
      </c>
      <c r="F19" s="21">
        <v>6.7999999999999996E-3</v>
      </c>
      <c r="G19" s="60"/>
    </row>
    <row r="20" spans="1:7" x14ac:dyDescent="0.25">
      <c r="A20" s="57"/>
      <c r="B20" s="17"/>
      <c r="C20" s="17"/>
      <c r="D20" s="6"/>
      <c r="E20" s="7"/>
      <c r="F20" s="8"/>
      <c r="G20" s="58"/>
    </row>
    <row r="21" spans="1:7" x14ac:dyDescent="0.25">
      <c r="A21" s="61" t="s">
        <v>165</v>
      </c>
      <c r="B21" s="40"/>
      <c r="C21" s="40"/>
      <c r="D21" s="41"/>
      <c r="E21" s="20">
        <v>70.930000000000007</v>
      </c>
      <c r="F21" s="21">
        <v>6.7999999999999996E-3</v>
      </c>
      <c r="G21" s="60"/>
    </row>
    <row r="22" spans="1:7" x14ac:dyDescent="0.25">
      <c r="A22" s="57" t="s">
        <v>171</v>
      </c>
      <c r="B22" s="17"/>
      <c r="C22" s="17"/>
      <c r="D22" s="6"/>
      <c r="E22" s="7">
        <v>5.4555699999999999E-2</v>
      </c>
      <c r="F22" s="45" t="s">
        <v>172</v>
      </c>
      <c r="G22" s="58"/>
    </row>
    <row r="23" spans="1:7" x14ac:dyDescent="0.25">
      <c r="A23" s="57" t="s">
        <v>173</v>
      </c>
      <c r="B23" s="17"/>
      <c r="C23" s="17"/>
      <c r="D23" s="6"/>
      <c r="E23" s="11">
        <v>-60.114555699999997</v>
      </c>
      <c r="F23" s="12">
        <v>-5.705E-3</v>
      </c>
      <c r="G23" s="58">
        <v>7.0182999999999995E-2</v>
      </c>
    </row>
    <row r="24" spans="1:7" x14ac:dyDescent="0.25">
      <c r="A24" s="62" t="s">
        <v>174</v>
      </c>
      <c r="B24" s="19"/>
      <c r="C24" s="19"/>
      <c r="D24" s="13"/>
      <c r="E24" s="14">
        <v>10490.76</v>
      </c>
      <c r="F24" s="15">
        <v>1</v>
      </c>
      <c r="G24" s="63"/>
    </row>
    <row r="25" spans="1:7" x14ac:dyDescent="0.25">
      <c r="A25" s="48"/>
      <c r="G25" s="49"/>
    </row>
    <row r="26" spans="1:7" x14ac:dyDescent="0.25">
      <c r="A26" s="46" t="s">
        <v>177</v>
      </c>
      <c r="G26" s="49"/>
    </row>
    <row r="27" spans="1:7" x14ac:dyDescent="0.25">
      <c r="A27" s="48"/>
      <c r="G27" s="49"/>
    </row>
    <row r="28" spans="1:7" x14ac:dyDescent="0.25">
      <c r="A28" s="46" t="s">
        <v>187</v>
      </c>
      <c r="G28" s="49"/>
    </row>
    <row r="29" spans="1:7" x14ac:dyDescent="0.25">
      <c r="A29" s="65" t="s">
        <v>188</v>
      </c>
      <c r="B29" s="66" t="s">
        <v>123</v>
      </c>
      <c r="G29" s="49"/>
    </row>
    <row r="30" spans="1:7" x14ac:dyDescent="0.25">
      <c r="A30" s="48" t="s">
        <v>189</v>
      </c>
      <c r="G30" s="49"/>
    </row>
    <row r="31" spans="1:7" x14ac:dyDescent="0.25">
      <c r="A31" s="48" t="s">
        <v>190</v>
      </c>
      <c r="B31" s="66" t="s">
        <v>191</v>
      </c>
      <c r="C31" s="66" t="s">
        <v>191</v>
      </c>
      <c r="G31" s="49"/>
    </row>
    <row r="32" spans="1:7" x14ac:dyDescent="0.25">
      <c r="A32" s="48"/>
      <c r="B32" s="28">
        <v>45198</v>
      </c>
      <c r="C32" s="28">
        <v>45382</v>
      </c>
      <c r="G32" s="49"/>
    </row>
    <row r="33" spans="1:7" x14ac:dyDescent="0.25">
      <c r="A33" s="48" t="s">
        <v>195</v>
      </c>
      <c r="B33" s="88">
        <v>11.968999999999999</v>
      </c>
      <c r="C33" s="88">
        <v>12.98</v>
      </c>
      <c r="E33" s="2"/>
      <c r="G33" s="68"/>
    </row>
    <row r="34" spans="1:7" x14ac:dyDescent="0.25">
      <c r="A34" s="48" t="s">
        <v>196</v>
      </c>
      <c r="B34" s="88">
        <v>11.97</v>
      </c>
      <c r="C34" s="88">
        <v>12.98</v>
      </c>
      <c r="E34" s="2"/>
      <c r="G34" s="68"/>
    </row>
    <row r="35" spans="1:7" x14ac:dyDescent="0.25">
      <c r="A35" s="48" t="s">
        <v>669</v>
      </c>
      <c r="B35" s="88">
        <v>11.917999999999999</v>
      </c>
      <c r="C35" s="88">
        <v>12.898</v>
      </c>
      <c r="E35" s="2"/>
      <c r="G35" s="68"/>
    </row>
    <row r="36" spans="1:7" x14ac:dyDescent="0.25">
      <c r="A36" s="48" t="s">
        <v>670</v>
      </c>
      <c r="B36" s="88">
        <v>11.917999999999999</v>
      </c>
      <c r="C36" s="88">
        <v>12.898</v>
      </c>
      <c r="E36" s="2"/>
      <c r="G36" s="68"/>
    </row>
    <row r="37" spans="1:7" x14ac:dyDescent="0.25">
      <c r="A37" s="48"/>
      <c r="B37" s="88"/>
      <c r="C37" s="88"/>
      <c r="E37" s="2"/>
      <c r="G37" s="68"/>
    </row>
    <row r="38" spans="1:7" x14ac:dyDescent="0.25">
      <c r="A38" s="47" t="s">
        <v>205</v>
      </c>
      <c r="B38" s="88"/>
      <c r="C38" s="88"/>
      <c r="E38" s="2"/>
      <c r="G38" s="68"/>
    </row>
    <row r="39" spans="1:7" x14ac:dyDescent="0.25">
      <c r="A39" s="48"/>
      <c r="E39" s="2"/>
      <c r="G39" s="68"/>
    </row>
    <row r="40" spans="1:7" x14ac:dyDescent="0.25">
      <c r="A40" s="48" t="s">
        <v>207</v>
      </c>
      <c r="B40" s="66" t="s">
        <v>123</v>
      </c>
      <c r="G40" s="49"/>
    </row>
    <row r="41" spans="1:7" x14ac:dyDescent="0.25">
      <c r="A41" s="48" t="s">
        <v>208</v>
      </c>
      <c r="B41" s="66" t="s">
        <v>123</v>
      </c>
      <c r="G41" s="49"/>
    </row>
    <row r="42" spans="1:7" x14ac:dyDescent="0.25">
      <c r="A42" s="65" t="s">
        <v>209</v>
      </c>
      <c r="B42" s="66" t="s">
        <v>123</v>
      </c>
      <c r="G42" s="49"/>
    </row>
    <row r="43" spans="1:7" x14ac:dyDescent="0.25">
      <c r="A43" s="65" t="s">
        <v>210</v>
      </c>
      <c r="B43" s="66" t="s">
        <v>123</v>
      </c>
      <c r="G43" s="49"/>
    </row>
    <row r="44" spans="1:7" ht="16.5" customHeight="1" x14ac:dyDescent="0.25">
      <c r="A44" s="48" t="s">
        <v>211</v>
      </c>
      <c r="B44" s="66" t="s">
        <v>123</v>
      </c>
      <c r="G44" s="49"/>
    </row>
    <row r="45" spans="1:7" ht="30" customHeight="1" x14ac:dyDescent="0.25">
      <c r="A45" s="65" t="s">
        <v>212</v>
      </c>
      <c r="B45" s="66" t="s">
        <v>123</v>
      </c>
      <c r="G45" s="49"/>
    </row>
    <row r="46" spans="1:7" ht="30" customHeight="1" x14ac:dyDescent="0.25">
      <c r="A46" s="65" t="s">
        <v>213</v>
      </c>
      <c r="B46" s="66" t="s">
        <v>123</v>
      </c>
      <c r="G46" s="49"/>
    </row>
    <row r="47" spans="1:7" ht="30" customHeight="1" x14ac:dyDescent="0.25">
      <c r="A47" s="65" t="s">
        <v>214</v>
      </c>
      <c r="B47" s="66" t="s">
        <v>123</v>
      </c>
      <c r="G47" s="49"/>
    </row>
    <row r="48" spans="1:7" x14ac:dyDescent="0.25">
      <c r="A48" s="48" t="s">
        <v>215</v>
      </c>
      <c r="B48" s="66" t="s">
        <v>123</v>
      </c>
      <c r="G48" s="49"/>
    </row>
    <row r="49" spans="1:7" x14ac:dyDescent="0.25">
      <c r="A49" s="48" t="s">
        <v>216</v>
      </c>
      <c r="B49" s="66" t="s">
        <v>123</v>
      </c>
      <c r="G49" s="49"/>
    </row>
    <row r="50" spans="1:7" ht="15.75" customHeight="1" thickBot="1" x14ac:dyDescent="0.3">
      <c r="A50" s="70"/>
      <c r="B50" s="71"/>
      <c r="C50" s="71"/>
      <c r="D50" s="71"/>
      <c r="E50" s="71"/>
      <c r="F50" s="71"/>
      <c r="G50" s="72"/>
    </row>
    <row r="52" spans="1:7" ht="69.95" customHeight="1" x14ac:dyDescent="0.25">
      <c r="A52" s="137" t="s">
        <v>217</v>
      </c>
      <c r="B52" s="137" t="s">
        <v>218</v>
      </c>
      <c r="C52" s="137" t="s">
        <v>5</v>
      </c>
      <c r="D52" s="137" t="s">
        <v>6</v>
      </c>
    </row>
    <row r="53" spans="1:7" ht="69.95" customHeight="1" x14ac:dyDescent="0.25">
      <c r="A53" s="137" t="s">
        <v>2772</v>
      </c>
      <c r="B53" s="137"/>
      <c r="C53" s="137" t="s">
        <v>90</v>
      </c>
      <c r="D53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H163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2773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2774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9" t="s">
        <v>122</v>
      </c>
      <c r="B9" s="17"/>
      <c r="C9" s="17"/>
      <c r="D9" s="6"/>
      <c r="E9" s="44" t="s">
        <v>123</v>
      </c>
      <c r="F9" s="45" t="s">
        <v>123</v>
      </c>
      <c r="G9" s="58"/>
    </row>
    <row r="10" spans="1:8" x14ac:dyDescent="0.25">
      <c r="A10" s="57"/>
      <c r="B10" s="17"/>
      <c r="C10" s="17"/>
      <c r="D10" s="6"/>
      <c r="E10" s="7"/>
      <c r="F10" s="8"/>
      <c r="G10" s="58"/>
    </row>
    <row r="11" spans="1:8" x14ac:dyDescent="0.25">
      <c r="A11" s="59" t="s">
        <v>124</v>
      </c>
      <c r="B11" s="17"/>
      <c r="C11" s="17"/>
      <c r="D11" s="6"/>
      <c r="E11" s="7"/>
      <c r="F11" s="8"/>
      <c r="G11" s="58"/>
    </row>
    <row r="12" spans="1:8" x14ac:dyDescent="0.25">
      <c r="A12" s="57"/>
      <c r="B12" s="17"/>
      <c r="C12" s="17"/>
      <c r="D12" s="6"/>
      <c r="E12" s="7"/>
      <c r="F12" s="8"/>
      <c r="G12" s="58"/>
    </row>
    <row r="13" spans="1:8" x14ac:dyDescent="0.25">
      <c r="A13" s="59" t="s">
        <v>125</v>
      </c>
      <c r="B13" s="17"/>
      <c r="C13" s="17"/>
      <c r="D13" s="6"/>
      <c r="E13" s="7"/>
      <c r="F13" s="8"/>
      <c r="G13" s="58"/>
    </row>
    <row r="14" spans="1:8" x14ac:dyDescent="0.25">
      <c r="A14" s="57" t="s">
        <v>1832</v>
      </c>
      <c r="B14" s="17" t="s">
        <v>1833</v>
      </c>
      <c r="C14" s="17" t="s">
        <v>128</v>
      </c>
      <c r="D14" s="6">
        <v>25000000</v>
      </c>
      <c r="E14" s="7">
        <v>24731.15</v>
      </c>
      <c r="F14" s="8">
        <v>4.5699999999999998E-2</v>
      </c>
      <c r="G14" s="58">
        <v>6.7252000000000006E-2</v>
      </c>
    </row>
    <row r="15" spans="1:8" x14ac:dyDescent="0.25">
      <c r="A15" s="57" t="s">
        <v>2775</v>
      </c>
      <c r="B15" s="17" t="s">
        <v>2776</v>
      </c>
      <c r="C15" s="17" t="s">
        <v>128</v>
      </c>
      <c r="D15" s="6">
        <v>22500000</v>
      </c>
      <c r="E15" s="7">
        <v>22314.98</v>
      </c>
      <c r="F15" s="8">
        <v>4.1200000000000001E-2</v>
      </c>
      <c r="G15" s="58">
        <v>6.7251000000000005E-2</v>
      </c>
    </row>
    <row r="16" spans="1:8" x14ac:dyDescent="0.25">
      <c r="A16" s="57" t="s">
        <v>2777</v>
      </c>
      <c r="B16" s="17" t="s">
        <v>2778</v>
      </c>
      <c r="C16" s="17" t="s">
        <v>128</v>
      </c>
      <c r="D16" s="6">
        <v>20000000</v>
      </c>
      <c r="E16" s="7">
        <v>19861.46</v>
      </c>
      <c r="F16" s="8">
        <v>3.6700000000000003E-2</v>
      </c>
      <c r="G16" s="58">
        <v>6.7000000000000004E-2</v>
      </c>
    </row>
    <row r="17" spans="1:7" x14ac:dyDescent="0.25">
      <c r="A17" s="57" t="s">
        <v>2779</v>
      </c>
      <c r="B17" s="17" t="s">
        <v>2780</v>
      </c>
      <c r="C17" s="17" t="s">
        <v>128</v>
      </c>
      <c r="D17" s="6">
        <v>20000000</v>
      </c>
      <c r="E17" s="7">
        <v>19754.34</v>
      </c>
      <c r="F17" s="8">
        <v>3.6499999999999998E-2</v>
      </c>
      <c r="G17" s="58">
        <v>6.8776000000000004E-2</v>
      </c>
    </row>
    <row r="18" spans="1:7" x14ac:dyDescent="0.25">
      <c r="A18" s="57" t="s">
        <v>2781</v>
      </c>
      <c r="B18" s="17" t="s">
        <v>2782</v>
      </c>
      <c r="C18" s="17" t="s">
        <v>128</v>
      </c>
      <c r="D18" s="6">
        <v>20000000</v>
      </c>
      <c r="E18" s="7">
        <v>19728.64</v>
      </c>
      <c r="F18" s="8">
        <v>3.6400000000000002E-2</v>
      </c>
      <c r="G18" s="58">
        <v>6.8776000000000004E-2</v>
      </c>
    </row>
    <row r="19" spans="1:7" x14ac:dyDescent="0.25">
      <c r="A19" s="57" t="s">
        <v>2783</v>
      </c>
      <c r="B19" s="17" t="s">
        <v>2784</v>
      </c>
      <c r="C19" s="17" t="s">
        <v>128</v>
      </c>
      <c r="D19" s="6">
        <v>10000000</v>
      </c>
      <c r="E19" s="7">
        <v>9917.77</v>
      </c>
      <c r="F19" s="8">
        <v>1.83E-2</v>
      </c>
      <c r="G19" s="58">
        <v>6.7251000000000005E-2</v>
      </c>
    </row>
    <row r="20" spans="1:7" x14ac:dyDescent="0.25">
      <c r="A20" s="57" t="s">
        <v>2785</v>
      </c>
      <c r="B20" s="17" t="s">
        <v>2786</v>
      </c>
      <c r="C20" s="17" t="s">
        <v>128</v>
      </c>
      <c r="D20" s="6">
        <v>10000000</v>
      </c>
      <c r="E20" s="7">
        <v>9864.32</v>
      </c>
      <c r="F20" s="8">
        <v>1.8200000000000001E-2</v>
      </c>
      <c r="G20" s="58">
        <v>6.8776000000000004E-2</v>
      </c>
    </row>
    <row r="21" spans="1:7" x14ac:dyDescent="0.25">
      <c r="A21" s="57" t="s">
        <v>2787</v>
      </c>
      <c r="B21" s="17" t="s">
        <v>2788</v>
      </c>
      <c r="C21" s="17" t="s">
        <v>128</v>
      </c>
      <c r="D21" s="6">
        <v>5000000</v>
      </c>
      <c r="E21" s="7">
        <v>4990.91</v>
      </c>
      <c r="F21" s="8">
        <v>9.1999999999999998E-3</v>
      </c>
      <c r="G21" s="58">
        <v>6.6514000000000004E-2</v>
      </c>
    </row>
    <row r="22" spans="1:7" x14ac:dyDescent="0.25">
      <c r="A22" s="57" t="s">
        <v>2789</v>
      </c>
      <c r="B22" s="17" t="s">
        <v>2790</v>
      </c>
      <c r="C22" s="17" t="s">
        <v>128</v>
      </c>
      <c r="D22" s="6">
        <v>2500000</v>
      </c>
      <c r="E22" s="7">
        <v>2482.6799999999998</v>
      </c>
      <c r="F22" s="8">
        <v>4.5999999999999999E-3</v>
      </c>
      <c r="G22" s="58">
        <v>6.7000000000000004E-2</v>
      </c>
    </row>
    <row r="23" spans="1:7" x14ac:dyDescent="0.25">
      <c r="A23" s="59" t="s">
        <v>129</v>
      </c>
      <c r="B23" s="18"/>
      <c r="C23" s="18"/>
      <c r="D23" s="9"/>
      <c r="E23" s="20">
        <v>133646.25</v>
      </c>
      <c r="F23" s="21">
        <v>0.24679999999999999</v>
      </c>
      <c r="G23" s="60"/>
    </row>
    <row r="24" spans="1:7" x14ac:dyDescent="0.25">
      <c r="A24" s="59"/>
      <c r="B24" s="18"/>
      <c r="C24" s="18"/>
      <c r="D24" s="9"/>
      <c r="E24" s="27"/>
      <c r="F24" s="10"/>
      <c r="G24" s="60"/>
    </row>
    <row r="25" spans="1:7" x14ac:dyDescent="0.25">
      <c r="A25" s="59" t="s">
        <v>130</v>
      </c>
      <c r="B25" s="17"/>
      <c r="C25" s="17"/>
      <c r="D25" s="6"/>
      <c r="E25" s="7"/>
      <c r="F25" s="8"/>
      <c r="G25" s="58"/>
    </row>
    <row r="26" spans="1:7" x14ac:dyDescent="0.25">
      <c r="A26" s="57" t="s">
        <v>2791</v>
      </c>
      <c r="B26" s="17" t="s">
        <v>2792</v>
      </c>
      <c r="C26" s="17" t="s">
        <v>133</v>
      </c>
      <c r="D26" s="6">
        <v>20000000</v>
      </c>
      <c r="E26" s="7">
        <v>19827.740000000002</v>
      </c>
      <c r="F26" s="8">
        <v>3.6600000000000001E-2</v>
      </c>
      <c r="G26" s="58">
        <v>7.5500999999999999E-2</v>
      </c>
    </row>
    <row r="27" spans="1:7" x14ac:dyDescent="0.25">
      <c r="A27" s="57" t="s">
        <v>2793</v>
      </c>
      <c r="B27" s="17" t="s">
        <v>2794</v>
      </c>
      <c r="C27" s="17" t="s">
        <v>133</v>
      </c>
      <c r="D27" s="6">
        <v>20000000</v>
      </c>
      <c r="E27" s="7">
        <v>19758.86</v>
      </c>
      <c r="F27" s="8">
        <v>3.6499999999999998E-2</v>
      </c>
      <c r="G27" s="58">
        <v>7.5499999999999998E-2</v>
      </c>
    </row>
    <row r="28" spans="1:7" x14ac:dyDescent="0.25">
      <c r="A28" s="57" t="s">
        <v>2795</v>
      </c>
      <c r="B28" s="17" t="s">
        <v>2796</v>
      </c>
      <c r="C28" s="17" t="s">
        <v>133</v>
      </c>
      <c r="D28" s="6">
        <v>15000000</v>
      </c>
      <c r="E28" s="7">
        <v>14861.67</v>
      </c>
      <c r="F28" s="8">
        <v>2.7400000000000001E-2</v>
      </c>
      <c r="G28" s="58">
        <v>7.5496999999999995E-2</v>
      </c>
    </row>
    <row r="29" spans="1:7" x14ac:dyDescent="0.25">
      <c r="A29" s="57" t="s">
        <v>2797</v>
      </c>
      <c r="B29" s="17" t="s">
        <v>2798</v>
      </c>
      <c r="C29" s="17" t="s">
        <v>151</v>
      </c>
      <c r="D29" s="6">
        <v>15000000</v>
      </c>
      <c r="E29" s="7">
        <v>14858.63</v>
      </c>
      <c r="F29" s="8">
        <v>2.7400000000000001E-2</v>
      </c>
      <c r="G29" s="58">
        <v>7.5496999999999995E-2</v>
      </c>
    </row>
    <row r="30" spans="1:7" x14ac:dyDescent="0.25">
      <c r="A30" s="57" t="s">
        <v>2799</v>
      </c>
      <c r="B30" s="17" t="s">
        <v>2800</v>
      </c>
      <c r="C30" s="17" t="s">
        <v>151</v>
      </c>
      <c r="D30" s="6">
        <v>10000000</v>
      </c>
      <c r="E30" s="7">
        <v>9927.89</v>
      </c>
      <c r="F30" s="8">
        <v>1.83E-2</v>
      </c>
      <c r="G30" s="58">
        <v>7.5752E-2</v>
      </c>
    </row>
    <row r="31" spans="1:7" x14ac:dyDescent="0.25">
      <c r="A31" s="57" t="s">
        <v>2801</v>
      </c>
      <c r="B31" s="17" t="s">
        <v>2802</v>
      </c>
      <c r="C31" s="17" t="s">
        <v>133</v>
      </c>
      <c r="D31" s="6">
        <v>10000000</v>
      </c>
      <c r="E31" s="7">
        <v>9924.0499999999993</v>
      </c>
      <c r="F31" s="8">
        <v>1.83E-2</v>
      </c>
      <c r="G31" s="58">
        <v>7.5496999999999995E-2</v>
      </c>
    </row>
    <row r="32" spans="1:7" x14ac:dyDescent="0.25">
      <c r="A32" s="57" t="s">
        <v>2803</v>
      </c>
      <c r="B32" s="17" t="s">
        <v>2804</v>
      </c>
      <c r="C32" s="17" t="s">
        <v>133</v>
      </c>
      <c r="D32" s="6">
        <v>10000000</v>
      </c>
      <c r="E32" s="7">
        <v>9919.9699999999993</v>
      </c>
      <c r="F32" s="8">
        <v>1.83E-2</v>
      </c>
      <c r="G32" s="58">
        <v>7.5504000000000002E-2</v>
      </c>
    </row>
    <row r="33" spans="1:7" x14ac:dyDescent="0.25">
      <c r="A33" s="57" t="s">
        <v>2805</v>
      </c>
      <c r="B33" s="17" t="s">
        <v>2806</v>
      </c>
      <c r="C33" s="17" t="s">
        <v>151</v>
      </c>
      <c r="D33" s="6">
        <v>10000000</v>
      </c>
      <c r="E33" s="7">
        <v>9897.6299999999992</v>
      </c>
      <c r="F33" s="8">
        <v>1.83E-2</v>
      </c>
      <c r="G33" s="58">
        <v>7.5503000000000001E-2</v>
      </c>
    </row>
    <row r="34" spans="1:7" x14ac:dyDescent="0.25">
      <c r="A34" s="57" t="s">
        <v>2807</v>
      </c>
      <c r="B34" s="17" t="s">
        <v>2808</v>
      </c>
      <c r="C34" s="17" t="s">
        <v>133</v>
      </c>
      <c r="D34" s="6">
        <v>10000000</v>
      </c>
      <c r="E34" s="7">
        <v>9895.61</v>
      </c>
      <c r="F34" s="8">
        <v>1.83E-2</v>
      </c>
      <c r="G34" s="58">
        <v>7.5498999999999997E-2</v>
      </c>
    </row>
    <row r="35" spans="1:7" x14ac:dyDescent="0.25">
      <c r="A35" s="57" t="s">
        <v>2809</v>
      </c>
      <c r="B35" s="17" t="s">
        <v>2810</v>
      </c>
      <c r="C35" s="17" t="s">
        <v>151</v>
      </c>
      <c r="D35" s="6">
        <v>10000000</v>
      </c>
      <c r="E35" s="7">
        <v>9885.49</v>
      </c>
      <c r="F35" s="8">
        <v>1.8200000000000001E-2</v>
      </c>
      <c r="G35" s="58">
        <v>7.5500999999999999E-2</v>
      </c>
    </row>
    <row r="36" spans="1:7" x14ac:dyDescent="0.25">
      <c r="A36" s="57" t="s">
        <v>2811</v>
      </c>
      <c r="B36" s="17" t="s">
        <v>2812</v>
      </c>
      <c r="C36" s="17" t="s">
        <v>151</v>
      </c>
      <c r="D36" s="6">
        <v>10000000</v>
      </c>
      <c r="E36" s="7">
        <v>9879.43</v>
      </c>
      <c r="F36" s="8">
        <v>1.8200000000000001E-2</v>
      </c>
      <c r="G36" s="58">
        <v>7.5499999999999998E-2</v>
      </c>
    </row>
    <row r="37" spans="1:7" x14ac:dyDescent="0.25">
      <c r="A37" s="57" t="s">
        <v>2813</v>
      </c>
      <c r="B37" s="17" t="s">
        <v>2814</v>
      </c>
      <c r="C37" s="17" t="s">
        <v>133</v>
      </c>
      <c r="D37" s="6">
        <v>10000000</v>
      </c>
      <c r="E37" s="7">
        <v>9867.77</v>
      </c>
      <c r="F37" s="8">
        <v>1.8200000000000001E-2</v>
      </c>
      <c r="G37" s="58">
        <v>7.5249999999999997E-2</v>
      </c>
    </row>
    <row r="38" spans="1:7" x14ac:dyDescent="0.25">
      <c r="A38" s="59" t="s">
        <v>129</v>
      </c>
      <c r="B38" s="18"/>
      <c r="C38" s="18"/>
      <c r="D38" s="9"/>
      <c r="E38" s="20">
        <v>148504.74</v>
      </c>
      <c r="F38" s="21">
        <v>0.27400000000000002</v>
      </c>
      <c r="G38" s="60"/>
    </row>
    <row r="39" spans="1:7" x14ac:dyDescent="0.25">
      <c r="A39" s="57"/>
      <c r="B39" s="17"/>
      <c r="C39" s="17"/>
      <c r="D39" s="6"/>
      <c r="E39" s="7"/>
      <c r="F39" s="8"/>
      <c r="G39" s="58"/>
    </row>
    <row r="40" spans="1:7" x14ac:dyDescent="0.25">
      <c r="A40" s="59" t="s">
        <v>154</v>
      </c>
      <c r="B40" s="17"/>
      <c r="C40" s="17"/>
      <c r="D40" s="6"/>
      <c r="E40" s="7"/>
      <c r="F40" s="8"/>
      <c r="G40" s="58"/>
    </row>
    <row r="41" spans="1:7" x14ac:dyDescent="0.25">
      <c r="A41" s="57" t="s">
        <v>2815</v>
      </c>
      <c r="B41" s="17" t="s">
        <v>2816</v>
      </c>
      <c r="C41" s="17" t="s">
        <v>133</v>
      </c>
      <c r="D41" s="6">
        <v>20000000</v>
      </c>
      <c r="E41" s="7">
        <v>19936.54</v>
      </c>
      <c r="F41" s="8">
        <v>3.6799999999999999E-2</v>
      </c>
      <c r="G41" s="58">
        <v>8.2988000000000006E-2</v>
      </c>
    </row>
    <row r="42" spans="1:7" x14ac:dyDescent="0.25">
      <c r="A42" s="57" t="s">
        <v>2817</v>
      </c>
      <c r="B42" s="17" t="s">
        <v>2818</v>
      </c>
      <c r="C42" s="17" t="s">
        <v>133</v>
      </c>
      <c r="D42" s="6">
        <v>20000000</v>
      </c>
      <c r="E42" s="7">
        <v>19815.88</v>
      </c>
      <c r="F42" s="8">
        <v>3.6600000000000001E-2</v>
      </c>
      <c r="G42" s="58">
        <v>7.7077999999999994E-2</v>
      </c>
    </row>
    <row r="43" spans="1:7" x14ac:dyDescent="0.25">
      <c r="A43" s="57" t="s">
        <v>2819</v>
      </c>
      <c r="B43" s="17" t="s">
        <v>2820</v>
      </c>
      <c r="C43" s="17" t="s">
        <v>133</v>
      </c>
      <c r="D43" s="6">
        <v>20000000</v>
      </c>
      <c r="E43" s="7">
        <v>19793.96</v>
      </c>
      <c r="F43" s="8">
        <v>3.6499999999999998E-2</v>
      </c>
      <c r="G43" s="58">
        <v>7.4496999999999994E-2</v>
      </c>
    </row>
    <row r="44" spans="1:7" x14ac:dyDescent="0.25">
      <c r="A44" s="57" t="s">
        <v>2821</v>
      </c>
      <c r="B44" s="17" t="s">
        <v>2822</v>
      </c>
      <c r="C44" s="17" t="s">
        <v>133</v>
      </c>
      <c r="D44" s="6">
        <v>20000000</v>
      </c>
      <c r="E44" s="7">
        <v>19784.54</v>
      </c>
      <c r="F44" s="8">
        <v>3.6499999999999998E-2</v>
      </c>
      <c r="G44" s="58">
        <v>7.4998999999999996E-2</v>
      </c>
    </row>
    <row r="45" spans="1:7" x14ac:dyDescent="0.25">
      <c r="A45" s="57" t="s">
        <v>2823</v>
      </c>
      <c r="B45" s="17" t="s">
        <v>2824</v>
      </c>
      <c r="C45" s="17" t="s">
        <v>133</v>
      </c>
      <c r="D45" s="6">
        <v>20000000</v>
      </c>
      <c r="E45" s="7">
        <v>19758.86</v>
      </c>
      <c r="F45" s="8">
        <v>3.6499999999999998E-2</v>
      </c>
      <c r="G45" s="58">
        <v>7.5499999999999998E-2</v>
      </c>
    </row>
    <row r="46" spans="1:7" x14ac:dyDescent="0.25">
      <c r="A46" s="57" t="s">
        <v>2825</v>
      </c>
      <c r="B46" s="17" t="s">
        <v>2826</v>
      </c>
      <c r="C46" s="17" t="s">
        <v>133</v>
      </c>
      <c r="D46" s="6">
        <v>20000000</v>
      </c>
      <c r="E46" s="7">
        <v>19740.88</v>
      </c>
      <c r="F46" s="8">
        <v>3.6400000000000002E-2</v>
      </c>
      <c r="G46" s="58">
        <v>7.6048000000000004E-2</v>
      </c>
    </row>
    <row r="47" spans="1:7" x14ac:dyDescent="0.25">
      <c r="A47" s="57" t="s">
        <v>2827</v>
      </c>
      <c r="B47" s="17" t="s">
        <v>2828</v>
      </c>
      <c r="C47" s="17" t="s">
        <v>133</v>
      </c>
      <c r="D47" s="6">
        <v>20000000</v>
      </c>
      <c r="E47" s="7">
        <v>19720.66</v>
      </c>
      <c r="F47" s="8">
        <v>3.6400000000000002E-2</v>
      </c>
      <c r="G47" s="58">
        <v>8.6173E-2</v>
      </c>
    </row>
    <row r="48" spans="1:7" x14ac:dyDescent="0.25">
      <c r="A48" s="57" t="s">
        <v>2829</v>
      </c>
      <c r="B48" s="17" t="s">
        <v>2830</v>
      </c>
      <c r="C48" s="17" t="s">
        <v>133</v>
      </c>
      <c r="D48" s="6">
        <v>15000000</v>
      </c>
      <c r="E48" s="7">
        <v>14820.63</v>
      </c>
      <c r="F48" s="8">
        <v>2.7400000000000001E-2</v>
      </c>
      <c r="G48" s="58">
        <v>7.7499999999999999E-2</v>
      </c>
    </row>
    <row r="49" spans="1:7" x14ac:dyDescent="0.25">
      <c r="A49" s="57" t="s">
        <v>2831</v>
      </c>
      <c r="B49" s="17" t="s">
        <v>2832</v>
      </c>
      <c r="C49" s="17" t="s">
        <v>133</v>
      </c>
      <c r="D49" s="6">
        <v>15000000</v>
      </c>
      <c r="E49" s="7">
        <v>14805.03</v>
      </c>
      <c r="F49" s="8">
        <v>2.7300000000000001E-2</v>
      </c>
      <c r="G49" s="58">
        <v>7.6300999999999994E-2</v>
      </c>
    </row>
    <row r="50" spans="1:7" x14ac:dyDescent="0.25">
      <c r="A50" s="57" t="s">
        <v>2833</v>
      </c>
      <c r="B50" s="17" t="s">
        <v>2834</v>
      </c>
      <c r="C50" s="17" t="s">
        <v>133</v>
      </c>
      <c r="D50" s="6">
        <v>10000000</v>
      </c>
      <c r="E50" s="7">
        <v>9952.0300000000007</v>
      </c>
      <c r="F50" s="8">
        <v>1.84E-2</v>
      </c>
      <c r="G50" s="58">
        <v>7.6501E-2</v>
      </c>
    </row>
    <row r="51" spans="1:7" x14ac:dyDescent="0.25">
      <c r="A51" s="57" t="s">
        <v>2835</v>
      </c>
      <c r="B51" s="17" t="s">
        <v>2836</v>
      </c>
      <c r="C51" s="17" t="s">
        <v>133</v>
      </c>
      <c r="D51" s="6">
        <v>10000000</v>
      </c>
      <c r="E51" s="7">
        <v>9922.52</v>
      </c>
      <c r="F51" s="8">
        <v>1.83E-2</v>
      </c>
      <c r="G51" s="58">
        <v>7.5003E-2</v>
      </c>
    </row>
    <row r="52" spans="1:7" x14ac:dyDescent="0.25">
      <c r="A52" s="57" t="s">
        <v>2837</v>
      </c>
      <c r="B52" s="17" t="s">
        <v>2838</v>
      </c>
      <c r="C52" s="17" t="s">
        <v>133</v>
      </c>
      <c r="D52" s="6">
        <v>10000000</v>
      </c>
      <c r="E52" s="7">
        <v>9902.94</v>
      </c>
      <c r="F52" s="8">
        <v>1.83E-2</v>
      </c>
      <c r="G52" s="58">
        <v>7.7773999999999996E-2</v>
      </c>
    </row>
    <row r="53" spans="1:7" x14ac:dyDescent="0.25">
      <c r="A53" s="57" t="s">
        <v>2839</v>
      </c>
      <c r="B53" s="17" t="s">
        <v>2840</v>
      </c>
      <c r="C53" s="17" t="s">
        <v>133</v>
      </c>
      <c r="D53" s="6">
        <v>10000000</v>
      </c>
      <c r="E53" s="7">
        <v>9892.5</v>
      </c>
      <c r="F53" s="8">
        <v>1.83E-2</v>
      </c>
      <c r="G53" s="58">
        <v>7.7775999999999998E-2</v>
      </c>
    </row>
    <row r="54" spans="1:7" x14ac:dyDescent="0.25">
      <c r="A54" s="57" t="s">
        <v>2841</v>
      </c>
      <c r="B54" s="17" t="s">
        <v>2842</v>
      </c>
      <c r="C54" s="17" t="s">
        <v>133</v>
      </c>
      <c r="D54" s="6">
        <v>10000000</v>
      </c>
      <c r="E54" s="7">
        <v>9889.32</v>
      </c>
      <c r="F54" s="8">
        <v>1.83E-2</v>
      </c>
      <c r="G54" s="58">
        <v>7.7076000000000006E-2</v>
      </c>
    </row>
    <row r="55" spans="1:7" x14ac:dyDescent="0.25">
      <c r="A55" s="57" t="s">
        <v>2843</v>
      </c>
      <c r="B55" s="17" t="s">
        <v>2844</v>
      </c>
      <c r="C55" s="17" t="s">
        <v>133</v>
      </c>
      <c r="D55" s="6">
        <v>10000000</v>
      </c>
      <c r="E55" s="7">
        <v>9877.9599999999991</v>
      </c>
      <c r="F55" s="8">
        <v>1.8200000000000001E-2</v>
      </c>
      <c r="G55" s="58">
        <v>7.775E-2</v>
      </c>
    </row>
    <row r="56" spans="1:7" x14ac:dyDescent="0.25">
      <c r="A56" s="57" t="s">
        <v>2845</v>
      </c>
      <c r="B56" s="17" t="s">
        <v>2846</v>
      </c>
      <c r="C56" s="17" t="s">
        <v>133</v>
      </c>
      <c r="D56" s="6">
        <v>10000000</v>
      </c>
      <c r="E56" s="7">
        <v>9867.66</v>
      </c>
      <c r="F56" s="8">
        <v>1.8200000000000001E-2</v>
      </c>
      <c r="G56" s="58">
        <v>7.7701000000000006E-2</v>
      </c>
    </row>
    <row r="57" spans="1:7" x14ac:dyDescent="0.25">
      <c r="A57" s="57" t="s">
        <v>2847</v>
      </c>
      <c r="B57" s="17" t="s">
        <v>2848</v>
      </c>
      <c r="C57" s="17" t="s">
        <v>133</v>
      </c>
      <c r="D57" s="6">
        <v>10000000</v>
      </c>
      <c r="E57" s="7">
        <v>9866.3799999999992</v>
      </c>
      <c r="F57" s="8">
        <v>1.8200000000000001E-2</v>
      </c>
      <c r="G57" s="58">
        <v>7.6051999999999995E-2</v>
      </c>
    </row>
    <row r="58" spans="1:7" x14ac:dyDescent="0.25">
      <c r="A58" s="57" t="s">
        <v>2849</v>
      </c>
      <c r="B58" s="17" t="s">
        <v>2850</v>
      </c>
      <c r="C58" s="17" t="s">
        <v>133</v>
      </c>
      <c r="D58" s="6">
        <v>10000000</v>
      </c>
      <c r="E58" s="7">
        <v>9860.5300000000007</v>
      </c>
      <c r="F58" s="8">
        <v>1.8200000000000001E-2</v>
      </c>
      <c r="G58" s="58">
        <v>8.1947000000000006E-2</v>
      </c>
    </row>
    <row r="59" spans="1:7" x14ac:dyDescent="0.25">
      <c r="A59" s="57" t="s">
        <v>2851</v>
      </c>
      <c r="B59" s="17" t="s">
        <v>2852</v>
      </c>
      <c r="C59" s="17" t="s">
        <v>133</v>
      </c>
      <c r="D59" s="6">
        <v>10000000</v>
      </c>
      <c r="E59" s="7">
        <v>9857.23</v>
      </c>
      <c r="F59" s="8">
        <v>1.8200000000000001E-2</v>
      </c>
      <c r="G59" s="58">
        <v>8.0100000000000005E-2</v>
      </c>
    </row>
    <row r="60" spans="1:7" x14ac:dyDescent="0.25">
      <c r="A60" s="57" t="s">
        <v>2853</v>
      </c>
      <c r="B60" s="17" t="s">
        <v>2854</v>
      </c>
      <c r="C60" s="17" t="s">
        <v>133</v>
      </c>
      <c r="D60" s="6">
        <v>10000000</v>
      </c>
      <c r="E60" s="7">
        <v>9844.6</v>
      </c>
      <c r="F60" s="8">
        <v>1.8200000000000001E-2</v>
      </c>
      <c r="G60" s="58">
        <v>8.7298000000000001E-2</v>
      </c>
    </row>
    <row r="61" spans="1:7" x14ac:dyDescent="0.25">
      <c r="A61" s="57" t="s">
        <v>2855</v>
      </c>
      <c r="B61" s="17" t="s">
        <v>2856</v>
      </c>
      <c r="C61" s="17" t="s">
        <v>133</v>
      </c>
      <c r="D61" s="6">
        <v>7500000</v>
      </c>
      <c r="E61" s="7">
        <v>7485.88</v>
      </c>
      <c r="F61" s="8">
        <v>1.38E-2</v>
      </c>
      <c r="G61" s="58">
        <v>7.6509999999999995E-2</v>
      </c>
    </row>
    <row r="62" spans="1:7" x14ac:dyDescent="0.25">
      <c r="A62" s="57" t="s">
        <v>2857</v>
      </c>
      <c r="B62" s="17" t="s">
        <v>2858</v>
      </c>
      <c r="C62" s="17" t="s">
        <v>133</v>
      </c>
      <c r="D62" s="6">
        <v>7500000</v>
      </c>
      <c r="E62" s="7">
        <v>7434.12</v>
      </c>
      <c r="F62" s="8">
        <v>1.37E-2</v>
      </c>
      <c r="G62" s="58">
        <v>8.7426000000000004E-2</v>
      </c>
    </row>
    <row r="63" spans="1:7" x14ac:dyDescent="0.25">
      <c r="A63" s="57" t="s">
        <v>2859</v>
      </c>
      <c r="B63" s="17" t="s">
        <v>2860</v>
      </c>
      <c r="C63" s="17" t="s">
        <v>151</v>
      </c>
      <c r="D63" s="6">
        <v>7500000</v>
      </c>
      <c r="E63" s="7">
        <v>7432.5</v>
      </c>
      <c r="F63" s="8">
        <v>1.37E-2</v>
      </c>
      <c r="G63" s="58">
        <v>7.8928999999999999E-2</v>
      </c>
    </row>
    <row r="64" spans="1:7" x14ac:dyDescent="0.25">
      <c r="A64" s="57" t="s">
        <v>2861</v>
      </c>
      <c r="B64" s="17" t="s">
        <v>2862</v>
      </c>
      <c r="C64" s="17" t="s">
        <v>133</v>
      </c>
      <c r="D64" s="6">
        <v>7500000</v>
      </c>
      <c r="E64" s="7">
        <v>7387.64</v>
      </c>
      <c r="F64" s="8">
        <v>1.3599999999999999E-2</v>
      </c>
      <c r="G64" s="58">
        <v>7.6051999999999995E-2</v>
      </c>
    </row>
    <row r="65" spans="1:7" x14ac:dyDescent="0.25">
      <c r="A65" s="57" t="s">
        <v>2863</v>
      </c>
      <c r="B65" s="17" t="s">
        <v>2864</v>
      </c>
      <c r="C65" s="17" t="s">
        <v>133</v>
      </c>
      <c r="D65" s="6">
        <v>5000000</v>
      </c>
      <c r="E65" s="7">
        <v>4977.37</v>
      </c>
      <c r="F65" s="8">
        <v>9.1999999999999998E-3</v>
      </c>
      <c r="G65" s="58">
        <v>7.9049999999999995E-2</v>
      </c>
    </row>
    <row r="66" spans="1:7" x14ac:dyDescent="0.25">
      <c r="A66" s="57" t="s">
        <v>2865</v>
      </c>
      <c r="B66" s="17" t="s">
        <v>2866</v>
      </c>
      <c r="C66" s="17" t="s">
        <v>133</v>
      </c>
      <c r="D66" s="6">
        <v>5000000</v>
      </c>
      <c r="E66" s="7">
        <v>4953.24</v>
      </c>
      <c r="F66" s="8">
        <v>9.1000000000000004E-3</v>
      </c>
      <c r="G66" s="58">
        <v>7.8324000000000005E-2</v>
      </c>
    </row>
    <row r="67" spans="1:7" x14ac:dyDescent="0.25">
      <c r="A67" s="57" t="s">
        <v>2867</v>
      </c>
      <c r="B67" s="17" t="s">
        <v>2868</v>
      </c>
      <c r="C67" s="17" t="s">
        <v>133</v>
      </c>
      <c r="D67" s="6">
        <v>5000000</v>
      </c>
      <c r="E67" s="7">
        <v>4941.04</v>
      </c>
      <c r="F67" s="8">
        <v>9.1000000000000004E-3</v>
      </c>
      <c r="G67" s="58">
        <v>7.7775999999999998E-2</v>
      </c>
    </row>
    <row r="68" spans="1:7" x14ac:dyDescent="0.25">
      <c r="A68" s="57" t="s">
        <v>2869</v>
      </c>
      <c r="B68" s="17" t="s">
        <v>2870</v>
      </c>
      <c r="C68" s="17" t="s">
        <v>133</v>
      </c>
      <c r="D68" s="6">
        <v>2500000</v>
      </c>
      <c r="E68" s="7">
        <v>2476.86</v>
      </c>
      <c r="F68" s="8">
        <v>4.5999999999999999E-3</v>
      </c>
      <c r="G68" s="58">
        <v>8.7426000000000004E-2</v>
      </c>
    </row>
    <row r="69" spans="1:7" x14ac:dyDescent="0.25">
      <c r="A69" s="57" t="s">
        <v>2871</v>
      </c>
      <c r="B69" s="17" t="s">
        <v>2872</v>
      </c>
      <c r="C69" s="17" t="s">
        <v>133</v>
      </c>
      <c r="D69" s="6">
        <v>2500000</v>
      </c>
      <c r="E69" s="7">
        <v>2459.63</v>
      </c>
      <c r="F69" s="8">
        <v>4.4999999999999997E-3</v>
      </c>
      <c r="G69" s="58">
        <v>8.0950999999999995E-2</v>
      </c>
    </row>
    <row r="70" spans="1:7" x14ac:dyDescent="0.25">
      <c r="A70" s="59" t="s">
        <v>129</v>
      </c>
      <c r="B70" s="18"/>
      <c r="C70" s="18"/>
      <c r="D70" s="9"/>
      <c r="E70" s="20">
        <v>326458.93</v>
      </c>
      <c r="F70" s="21">
        <v>0.60250000000000004</v>
      </c>
      <c r="G70" s="60"/>
    </row>
    <row r="71" spans="1:7" x14ac:dyDescent="0.25">
      <c r="A71" s="57"/>
      <c r="B71" s="17"/>
      <c r="C71" s="17"/>
      <c r="D71" s="6"/>
      <c r="E71" s="7"/>
      <c r="F71" s="8"/>
      <c r="G71" s="58"/>
    </row>
    <row r="72" spans="1:7" x14ac:dyDescent="0.25">
      <c r="A72" s="61" t="s">
        <v>165</v>
      </c>
      <c r="B72" s="40"/>
      <c r="C72" s="40"/>
      <c r="D72" s="41"/>
      <c r="E72" s="20">
        <v>608609.92000000004</v>
      </c>
      <c r="F72" s="21">
        <v>1.1233</v>
      </c>
      <c r="G72" s="60"/>
    </row>
    <row r="73" spans="1:7" x14ac:dyDescent="0.25">
      <c r="A73" s="57"/>
      <c r="B73" s="17"/>
      <c r="C73" s="17"/>
      <c r="D73" s="6"/>
      <c r="E73" s="7"/>
      <c r="F73" s="8"/>
      <c r="G73" s="58"/>
    </row>
    <row r="74" spans="1:7" x14ac:dyDescent="0.25">
      <c r="A74" s="57"/>
      <c r="B74" s="17"/>
      <c r="C74" s="17"/>
      <c r="D74" s="6"/>
      <c r="E74" s="7"/>
      <c r="F74" s="8"/>
      <c r="G74" s="58"/>
    </row>
    <row r="75" spans="1:7" x14ac:dyDescent="0.25">
      <c r="A75" s="59" t="s">
        <v>166</v>
      </c>
      <c r="B75" s="17"/>
      <c r="C75" s="17"/>
      <c r="D75" s="6"/>
      <c r="E75" s="7"/>
      <c r="F75" s="8"/>
      <c r="G75" s="58"/>
    </row>
    <row r="76" spans="1:7" x14ac:dyDescent="0.25">
      <c r="A76" s="57" t="s">
        <v>167</v>
      </c>
      <c r="B76" s="17" t="s">
        <v>168</v>
      </c>
      <c r="C76" s="17"/>
      <c r="D76" s="6">
        <v>13229.966</v>
      </c>
      <c r="E76" s="7">
        <v>1347.55</v>
      </c>
      <c r="F76" s="8">
        <v>2.5000000000000001E-3</v>
      </c>
      <c r="G76" s="58"/>
    </row>
    <row r="77" spans="1:7" x14ac:dyDescent="0.25">
      <c r="A77" s="57"/>
      <c r="B77" s="17"/>
      <c r="C77" s="17"/>
      <c r="D77" s="6"/>
      <c r="E77" s="7"/>
      <c r="F77" s="8"/>
      <c r="G77" s="58"/>
    </row>
    <row r="78" spans="1:7" x14ac:dyDescent="0.25">
      <c r="A78" s="61" t="s">
        <v>165</v>
      </c>
      <c r="B78" s="40"/>
      <c r="C78" s="40"/>
      <c r="D78" s="41"/>
      <c r="E78" s="20">
        <v>1347.55</v>
      </c>
      <c r="F78" s="21">
        <v>2.5000000000000001E-3</v>
      </c>
      <c r="G78" s="60"/>
    </row>
    <row r="79" spans="1:7" x14ac:dyDescent="0.25">
      <c r="A79" s="57"/>
      <c r="B79" s="17"/>
      <c r="C79" s="17"/>
      <c r="D79" s="6"/>
      <c r="E79" s="7"/>
      <c r="F79" s="8"/>
      <c r="G79" s="58"/>
    </row>
    <row r="80" spans="1:7" x14ac:dyDescent="0.25">
      <c r="A80" s="59" t="s">
        <v>169</v>
      </c>
      <c r="B80" s="17"/>
      <c r="C80" s="17"/>
      <c r="D80" s="6"/>
      <c r="E80" s="7"/>
      <c r="F80" s="8"/>
      <c r="G80" s="58"/>
    </row>
    <row r="81" spans="1:7" x14ac:dyDescent="0.25">
      <c r="A81" s="57" t="s">
        <v>170</v>
      </c>
      <c r="B81" s="17"/>
      <c r="C81" s="17"/>
      <c r="D81" s="6"/>
      <c r="E81" s="7">
        <v>49.95</v>
      </c>
      <c r="F81" s="8">
        <v>1E-4</v>
      </c>
      <c r="G81" s="58">
        <v>7.0182999999999995E-2</v>
      </c>
    </row>
    <row r="82" spans="1:7" x14ac:dyDescent="0.25">
      <c r="A82" s="59" t="s">
        <v>129</v>
      </c>
      <c r="B82" s="18"/>
      <c r="C82" s="18"/>
      <c r="D82" s="9"/>
      <c r="E82" s="20">
        <v>49.95</v>
      </c>
      <c r="F82" s="21">
        <v>1E-4</v>
      </c>
      <c r="G82" s="60"/>
    </row>
    <row r="83" spans="1:7" x14ac:dyDescent="0.25">
      <c r="A83" s="57"/>
      <c r="B83" s="17"/>
      <c r="C83" s="17"/>
      <c r="D83" s="6"/>
      <c r="E83" s="7"/>
      <c r="F83" s="8"/>
      <c r="G83" s="58"/>
    </row>
    <row r="84" spans="1:7" x14ac:dyDescent="0.25">
      <c r="A84" s="61" t="s">
        <v>165</v>
      </c>
      <c r="B84" s="40"/>
      <c r="C84" s="40"/>
      <c r="D84" s="41"/>
      <c r="E84" s="20">
        <v>49.95</v>
      </c>
      <c r="F84" s="21">
        <v>1E-4</v>
      </c>
      <c r="G84" s="60"/>
    </row>
    <row r="85" spans="1:7" x14ac:dyDescent="0.25">
      <c r="A85" s="57" t="s">
        <v>171</v>
      </c>
      <c r="B85" s="17"/>
      <c r="C85" s="17"/>
      <c r="D85" s="6"/>
      <c r="E85" s="7">
        <v>3.8419500000000002E-2</v>
      </c>
      <c r="F85" s="45" t="s">
        <v>172</v>
      </c>
      <c r="G85" s="58"/>
    </row>
    <row r="86" spans="1:7" x14ac:dyDescent="0.25">
      <c r="A86" s="57" t="s">
        <v>173</v>
      </c>
      <c r="B86" s="17"/>
      <c r="C86" s="17"/>
      <c r="D86" s="6"/>
      <c r="E86" s="11">
        <v>-68319.848419500006</v>
      </c>
      <c r="F86" s="12">
        <v>-0.12590000000000001</v>
      </c>
      <c r="G86" s="58">
        <v>7.0182999999999995E-2</v>
      </c>
    </row>
    <row r="87" spans="1:7" x14ac:dyDescent="0.25">
      <c r="A87" s="62" t="s">
        <v>174</v>
      </c>
      <c r="B87" s="19"/>
      <c r="C87" s="19"/>
      <c r="D87" s="13"/>
      <c r="E87" s="14">
        <v>541687.61</v>
      </c>
      <c r="F87" s="15">
        <v>1</v>
      </c>
      <c r="G87" s="63"/>
    </row>
    <row r="88" spans="1:7" x14ac:dyDescent="0.25">
      <c r="A88" s="48"/>
      <c r="G88" s="49"/>
    </row>
    <row r="89" spans="1:7" x14ac:dyDescent="0.25">
      <c r="A89" s="46" t="s">
        <v>177</v>
      </c>
      <c r="G89" s="49"/>
    </row>
    <row r="90" spans="1:7" x14ac:dyDescent="0.25">
      <c r="A90" s="46" t="s">
        <v>175</v>
      </c>
      <c r="G90" s="49"/>
    </row>
    <row r="91" spans="1:7" x14ac:dyDescent="0.25">
      <c r="A91" s="46" t="s">
        <v>176</v>
      </c>
      <c r="G91" s="49"/>
    </row>
    <row r="92" spans="1:7" x14ac:dyDescent="0.25">
      <c r="A92" s="46"/>
      <c r="G92" s="49"/>
    </row>
    <row r="93" spans="1:7" x14ac:dyDescent="0.25">
      <c r="A93" s="48" t="s">
        <v>178</v>
      </c>
      <c r="G93" s="49"/>
    </row>
    <row r="94" spans="1:7" ht="30" customHeight="1" x14ac:dyDescent="0.25">
      <c r="A94" s="64" t="s">
        <v>179</v>
      </c>
      <c r="B94" s="34" t="s">
        <v>2873</v>
      </c>
      <c r="G94" s="49"/>
    </row>
    <row r="95" spans="1:7" x14ac:dyDescent="0.25">
      <c r="A95" s="64" t="s">
        <v>181</v>
      </c>
      <c r="B95" s="33" t="s">
        <v>2874</v>
      </c>
      <c r="G95" s="49"/>
    </row>
    <row r="96" spans="1:7" x14ac:dyDescent="0.25">
      <c r="A96" s="64"/>
      <c r="B96" s="33"/>
      <c r="G96" s="49"/>
    </row>
    <row r="97" spans="1:7" x14ac:dyDescent="0.25">
      <c r="A97" s="64" t="s">
        <v>183</v>
      </c>
      <c r="B97" s="35">
        <v>7.586292571606994</v>
      </c>
      <c r="G97" s="49"/>
    </row>
    <row r="98" spans="1:7" x14ac:dyDescent="0.25">
      <c r="A98" s="64"/>
      <c r="B98" s="33"/>
      <c r="G98" s="49"/>
    </row>
    <row r="99" spans="1:7" x14ac:dyDescent="0.25">
      <c r="A99" s="64" t="s">
        <v>184</v>
      </c>
      <c r="B99" s="36">
        <v>0.15959999999999999</v>
      </c>
      <c r="G99" s="49"/>
    </row>
    <row r="100" spans="1:7" x14ac:dyDescent="0.25">
      <c r="A100" s="64" t="s">
        <v>185</v>
      </c>
      <c r="B100" s="36">
        <v>0.15648028019587429</v>
      </c>
      <c r="G100" s="49"/>
    </row>
    <row r="101" spans="1:7" x14ac:dyDescent="0.25">
      <c r="A101" s="64"/>
      <c r="B101" s="33"/>
      <c r="G101" s="49"/>
    </row>
    <row r="102" spans="1:7" x14ac:dyDescent="0.25">
      <c r="A102" s="64" t="s">
        <v>186</v>
      </c>
      <c r="B102" s="37">
        <v>45382</v>
      </c>
      <c r="G102" s="49"/>
    </row>
    <row r="103" spans="1:7" x14ac:dyDescent="0.25">
      <c r="A103" s="48"/>
      <c r="B103" s="83"/>
      <c r="G103" s="49"/>
    </row>
    <row r="104" spans="1:7" x14ac:dyDescent="0.25">
      <c r="A104" s="46" t="s">
        <v>187</v>
      </c>
      <c r="G104" s="49"/>
    </row>
    <row r="105" spans="1:7" x14ac:dyDescent="0.25">
      <c r="A105" s="65" t="s">
        <v>188</v>
      </c>
      <c r="B105" s="66" t="s">
        <v>123</v>
      </c>
      <c r="G105" s="49"/>
    </row>
    <row r="106" spans="1:7" x14ac:dyDescent="0.25">
      <c r="A106" s="48" t="s">
        <v>189</v>
      </c>
      <c r="G106" s="49"/>
    </row>
    <row r="107" spans="1:7" x14ac:dyDescent="0.25">
      <c r="A107" s="48" t="s">
        <v>312</v>
      </c>
      <c r="B107" s="66" t="s">
        <v>191</v>
      </c>
      <c r="C107" s="66" t="s">
        <v>191</v>
      </c>
      <c r="G107" s="49"/>
    </row>
    <row r="108" spans="1:7" x14ac:dyDescent="0.25">
      <c r="A108" s="48"/>
      <c r="B108" s="28">
        <v>45199</v>
      </c>
      <c r="C108" s="28">
        <v>45382</v>
      </c>
      <c r="G108" s="49"/>
    </row>
    <row r="109" spans="1:7" x14ac:dyDescent="0.25">
      <c r="A109" s="48" t="s">
        <v>192</v>
      </c>
      <c r="B109" s="67">
        <v>3006.8325</v>
      </c>
      <c r="C109" s="67">
        <v>3118.3326000000002</v>
      </c>
      <c r="E109" s="2"/>
      <c r="G109" s="68"/>
    </row>
    <row r="110" spans="1:7" x14ac:dyDescent="0.25">
      <c r="A110" s="48" t="s">
        <v>193</v>
      </c>
      <c r="B110" s="67">
        <v>1749.3335999999999</v>
      </c>
      <c r="C110" s="67">
        <v>1814.2029</v>
      </c>
      <c r="E110" s="2"/>
      <c r="G110" s="68"/>
    </row>
    <row r="111" spans="1:7" x14ac:dyDescent="0.25">
      <c r="A111" s="48" t="s">
        <v>1158</v>
      </c>
      <c r="B111" s="67">
        <v>1031.0535</v>
      </c>
      <c r="C111" s="67">
        <v>1066.1284000000001</v>
      </c>
      <c r="E111" s="2"/>
      <c r="G111" s="68"/>
    </row>
    <row r="112" spans="1:7" x14ac:dyDescent="0.25">
      <c r="A112" s="48" t="s">
        <v>665</v>
      </c>
      <c r="B112" s="67">
        <v>2376.4367999999999</v>
      </c>
      <c r="C112" s="67">
        <v>2464.56</v>
      </c>
      <c r="E112" s="2"/>
      <c r="G112" s="68"/>
    </row>
    <row r="113" spans="1:7" x14ac:dyDescent="0.25">
      <c r="A113" s="48" t="s">
        <v>195</v>
      </c>
      <c r="B113" s="67">
        <v>3006.8530000000001</v>
      </c>
      <c r="C113" s="67">
        <v>3118.3534</v>
      </c>
      <c r="E113" s="2"/>
      <c r="G113" s="68"/>
    </row>
    <row r="114" spans="1:7" x14ac:dyDescent="0.25">
      <c r="A114" s="48" t="s">
        <v>196</v>
      </c>
      <c r="B114" s="67">
        <v>3006.8571999999999</v>
      </c>
      <c r="C114" s="67">
        <v>3118.3575999999998</v>
      </c>
      <c r="E114" s="2"/>
      <c r="G114" s="68"/>
    </row>
    <row r="115" spans="1:7" x14ac:dyDescent="0.25">
      <c r="A115" s="48" t="s">
        <v>666</v>
      </c>
      <c r="B115" s="67">
        <v>1005.2498000000001</v>
      </c>
      <c r="C115" s="67">
        <v>1005.9015000000001</v>
      </c>
      <c r="E115" s="2"/>
      <c r="G115" s="68"/>
    </row>
    <row r="116" spans="1:7" x14ac:dyDescent="0.25">
      <c r="A116" s="48" t="s">
        <v>667</v>
      </c>
      <c r="B116" s="67">
        <v>2174.6579999999999</v>
      </c>
      <c r="C116" s="67">
        <v>2176.1642000000002</v>
      </c>
      <c r="E116" s="2"/>
      <c r="G116" s="68"/>
    </row>
    <row r="117" spans="1:7" x14ac:dyDescent="0.25">
      <c r="A117" s="48" t="s">
        <v>2875</v>
      </c>
      <c r="B117" s="67">
        <v>2044.4115999999999</v>
      </c>
      <c r="C117" s="67">
        <v>2117.6817999999998</v>
      </c>
      <c r="E117" s="2"/>
      <c r="G117" s="68"/>
    </row>
    <row r="118" spans="1:7" x14ac:dyDescent="0.25">
      <c r="A118" s="48" t="s">
        <v>204</v>
      </c>
      <c r="B118" s="67">
        <v>1720.9971</v>
      </c>
      <c r="C118" s="67">
        <v>1782.7141999999999</v>
      </c>
      <c r="E118" s="2"/>
      <c r="G118" s="68"/>
    </row>
    <row r="119" spans="1:7" x14ac:dyDescent="0.25">
      <c r="A119" s="48" t="s">
        <v>2876</v>
      </c>
      <c r="B119" s="67">
        <v>1094.0462</v>
      </c>
      <c r="C119" s="67">
        <v>1133.2628999999999</v>
      </c>
      <c r="E119" s="2"/>
      <c r="G119" s="68"/>
    </row>
    <row r="120" spans="1:7" x14ac:dyDescent="0.25">
      <c r="A120" s="48" t="s">
        <v>682</v>
      </c>
      <c r="B120" s="67">
        <v>2153.5942</v>
      </c>
      <c r="C120" s="67">
        <v>2153.9553999999998</v>
      </c>
      <c r="E120" s="2"/>
      <c r="G120" s="68"/>
    </row>
    <row r="121" spans="1:7" x14ac:dyDescent="0.25">
      <c r="A121" s="48" t="s">
        <v>2877</v>
      </c>
      <c r="B121" s="67">
        <v>2954.7174</v>
      </c>
      <c r="C121" s="67">
        <v>3060.6302000000001</v>
      </c>
      <c r="E121" s="2"/>
      <c r="G121" s="68"/>
    </row>
    <row r="122" spans="1:7" x14ac:dyDescent="0.25">
      <c r="A122" s="48" t="s">
        <v>683</v>
      </c>
      <c r="B122" s="67">
        <v>2954.7190000000001</v>
      </c>
      <c r="C122" s="67">
        <v>3060.6322</v>
      </c>
      <c r="E122" s="2"/>
      <c r="G122" s="68"/>
    </row>
    <row r="123" spans="1:7" x14ac:dyDescent="0.25">
      <c r="A123" s="48" t="s">
        <v>684</v>
      </c>
      <c r="B123" s="67">
        <v>1057.4049</v>
      </c>
      <c r="C123" s="67">
        <v>1075.9350999999999</v>
      </c>
      <c r="E123" s="2"/>
      <c r="G123" s="68"/>
    </row>
    <row r="124" spans="1:7" x14ac:dyDescent="0.25">
      <c r="A124" s="48" t="s">
        <v>685</v>
      </c>
      <c r="B124" s="67">
        <v>1108.9091000000001</v>
      </c>
      <c r="C124" s="67">
        <v>1148.6590000000001</v>
      </c>
      <c r="E124" s="2"/>
      <c r="G124" s="68"/>
    </row>
    <row r="125" spans="1:7" x14ac:dyDescent="0.25">
      <c r="A125" s="48" t="s">
        <v>2878</v>
      </c>
      <c r="B125" s="67" t="s">
        <v>194</v>
      </c>
      <c r="C125" s="67" t="s">
        <v>194</v>
      </c>
      <c r="E125" s="2"/>
      <c r="G125" s="68"/>
    </row>
    <row r="126" spans="1:7" x14ac:dyDescent="0.25">
      <c r="A126" s="48" t="s">
        <v>2879</v>
      </c>
      <c r="B126" s="67" t="s">
        <v>194</v>
      </c>
      <c r="C126" s="67" t="s">
        <v>194</v>
      </c>
      <c r="E126" s="2"/>
      <c r="G126" s="68"/>
    </row>
    <row r="127" spans="1:7" x14ac:dyDescent="0.25">
      <c r="A127" s="48" t="s">
        <v>2880</v>
      </c>
      <c r="B127" s="67">
        <v>1056.2834</v>
      </c>
      <c r="C127" s="67">
        <v>1057.6280999999999</v>
      </c>
      <c r="E127" s="2"/>
      <c r="G127" s="68"/>
    </row>
    <row r="128" spans="1:7" x14ac:dyDescent="0.25">
      <c r="A128" s="48" t="s">
        <v>2881</v>
      </c>
      <c r="B128" s="67" t="s">
        <v>194</v>
      </c>
      <c r="C128" s="67" t="s">
        <v>194</v>
      </c>
      <c r="E128" s="2"/>
      <c r="G128" s="68"/>
    </row>
    <row r="129" spans="1:7" x14ac:dyDescent="0.25">
      <c r="A129" s="48" t="s">
        <v>2882</v>
      </c>
      <c r="B129" s="67">
        <v>2687.0933</v>
      </c>
      <c r="C129" s="67">
        <v>2783.3895000000002</v>
      </c>
      <c r="E129" s="2"/>
      <c r="G129" s="68"/>
    </row>
    <row r="130" spans="1:7" x14ac:dyDescent="0.25">
      <c r="A130" s="48" t="s">
        <v>2883</v>
      </c>
      <c r="B130" s="67" t="s">
        <v>194</v>
      </c>
      <c r="C130" s="67" t="s">
        <v>194</v>
      </c>
      <c r="E130" s="2"/>
      <c r="G130" s="68"/>
    </row>
    <row r="131" spans="1:7" x14ac:dyDescent="0.25">
      <c r="A131" s="48" t="s">
        <v>2884</v>
      </c>
      <c r="B131" s="67">
        <v>1244.7478000000001</v>
      </c>
      <c r="C131" s="67">
        <v>1245.5479</v>
      </c>
      <c r="E131" s="2"/>
      <c r="G131" s="68"/>
    </row>
    <row r="132" spans="1:7" x14ac:dyDescent="0.25">
      <c r="A132" s="48" t="s">
        <v>2885</v>
      </c>
      <c r="B132" s="67">
        <v>1231.9628</v>
      </c>
      <c r="C132" s="67">
        <v>1232.81</v>
      </c>
      <c r="E132" s="2"/>
      <c r="G132" s="68"/>
    </row>
    <row r="133" spans="1:7" x14ac:dyDescent="0.25">
      <c r="A133" s="48" t="s">
        <v>1161</v>
      </c>
      <c r="B133" s="67" t="s">
        <v>194</v>
      </c>
      <c r="C133" s="67" t="s">
        <v>194</v>
      </c>
      <c r="E133" s="2"/>
      <c r="G133" s="68"/>
    </row>
    <row r="134" spans="1:7" x14ac:dyDescent="0.25">
      <c r="A134" s="48" t="s">
        <v>1162</v>
      </c>
      <c r="B134" s="67" t="s">
        <v>194</v>
      </c>
      <c r="C134" s="67" t="s">
        <v>194</v>
      </c>
      <c r="E134" s="2"/>
      <c r="G134" s="68"/>
    </row>
    <row r="135" spans="1:7" x14ac:dyDescent="0.25">
      <c r="A135" s="48" t="s">
        <v>1163</v>
      </c>
      <c r="B135" s="67" t="s">
        <v>194</v>
      </c>
      <c r="C135" s="67" t="s">
        <v>194</v>
      </c>
      <c r="E135" s="2"/>
      <c r="G135" s="68"/>
    </row>
    <row r="136" spans="1:7" x14ac:dyDescent="0.25">
      <c r="A136" s="48" t="s">
        <v>1164</v>
      </c>
      <c r="B136" s="67" t="s">
        <v>194</v>
      </c>
      <c r="C136" s="67" t="s">
        <v>194</v>
      </c>
      <c r="E136" s="2"/>
      <c r="G136" s="68"/>
    </row>
    <row r="137" spans="1:7" x14ac:dyDescent="0.25">
      <c r="A137" s="48" t="s">
        <v>206</v>
      </c>
      <c r="E137" s="2"/>
      <c r="G137" s="68"/>
    </row>
    <row r="138" spans="1:7" x14ac:dyDescent="0.25">
      <c r="A138" s="48"/>
      <c r="G138" s="49"/>
    </row>
    <row r="139" spans="1:7" x14ac:dyDescent="0.25">
      <c r="A139" s="48" t="s">
        <v>673</v>
      </c>
      <c r="G139" s="49"/>
    </row>
    <row r="140" spans="1:7" x14ac:dyDescent="0.25">
      <c r="A140" s="48"/>
      <c r="G140" s="49"/>
    </row>
    <row r="141" spans="1:7" x14ac:dyDescent="0.25">
      <c r="A141" s="76" t="s">
        <v>674</v>
      </c>
      <c r="B141" s="74" t="s">
        <v>675</v>
      </c>
      <c r="C141" s="77" t="s">
        <v>676</v>
      </c>
      <c r="D141" s="77" t="s">
        <v>677</v>
      </c>
      <c r="G141" s="49"/>
    </row>
    <row r="142" spans="1:7" x14ac:dyDescent="0.25">
      <c r="A142" s="76" t="s">
        <v>2886</v>
      </c>
      <c r="B142" s="74"/>
      <c r="C142" s="74">
        <v>3.0506910999999999</v>
      </c>
      <c r="D142" s="74">
        <v>3.0506910999999999</v>
      </c>
      <c r="G142" s="49"/>
    </row>
    <row r="143" spans="1:7" x14ac:dyDescent="0.25">
      <c r="A143" s="76" t="s">
        <v>680</v>
      </c>
      <c r="B143" s="74"/>
      <c r="C143" s="74">
        <v>36.0229359</v>
      </c>
      <c r="D143" s="74">
        <v>36.0229359</v>
      </c>
      <c r="G143" s="49"/>
    </row>
    <row r="144" spans="1:7" x14ac:dyDescent="0.25">
      <c r="A144" s="76" t="s">
        <v>681</v>
      </c>
      <c r="B144" s="74"/>
      <c r="C144" s="74">
        <v>77.664430699999997</v>
      </c>
      <c r="D144" s="74">
        <v>77.664430699999997</v>
      </c>
      <c r="G144" s="49"/>
    </row>
    <row r="145" spans="1:7" x14ac:dyDescent="0.25">
      <c r="A145" s="76" t="s">
        <v>682</v>
      </c>
      <c r="B145" s="74"/>
      <c r="C145" s="74">
        <v>75.562613799999994</v>
      </c>
      <c r="D145" s="74">
        <v>75.562613799999994</v>
      </c>
      <c r="G145" s="49"/>
    </row>
    <row r="146" spans="1:7" x14ac:dyDescent="0.25">
      <c r="A146" s="76" t="s">
        <v>684</v>
      </c>
      <c r="B146" s="74"/>
      <c r="C146" s="74">
        <v>19.1739666</v>
      </c>
      <c r="D146" s="74">
        <v>19.1739666</v>
      </c>
      <c r="G146" s="49"/>
    </row>
    <row r="147" spans="1:7" x14ac:dyDescent="0.25">
      <c r="A147" s="76" t="s">
        <v>2887</v>
      </c>
      <c r="B147" s="74"/>
      <c r="C147" s="74">
        <v>36.080488899999999</v>
      </c>
      <c r="D147" s="74">
        <v>36.080488899999999</v>
      </c>
      <c r="G147" s="49"/>
    </row>
    <row r="148" spans="1:7" x14ac:dyDescent="0.25">
      <c r="A148" s="76" t="s">
        <v>2888</v>
      </c>
      <c r="B148" s="74"/>
      <c r="C148" s="74">
        <v>43.104849899999998</v>
      </c>
      <c r="D148" s="74">
        <v>43.104849899999998</v>
      </c>
      <c r="G148" s="49"/>
    </row>
    <row r="149" spans="1:7" x14ac:dyDescent="0.25">
      <c r="A149" s="76" t="s">
        <v>2889</v>
      </c>
      <c r="B149" s="74"/>
      <c r="C149" s="74">
        <v>42.526533899999997</v>
      </c>
      <c r="D149" s="74">
        <v>42.526533899999997</v>
      </c>
      <c r="G149" s="49"/>
    </row>
    <row r="150" spans="1:7" x14ac:dyDescent="0.25">
      <c r="A150" s="48"/>
      <c r="G150" s="49"/>
    </row>
    <row r="151" spans="1:7" x14ac:dyDescent="0.25">
      <c r="A151" s="48" t="s">
        <v>208</v>
      </c>
      <c r="B151" s="66" t="s">
        <v>123</v>
      </c>
      <c r="G151" s="49"/>
    </row>
    <row r="152" spans="1:7" x14ac:dyDescent="0.25">
      <c r="A152" s="65" t="s">
        <v>209</v>
      </c>
      <c r="B152" s="66" t="s">
        <v>123</v>
      </c>
      <c r="G152" s="49"/>
    </row>
    <row r="153" spans="1:7" x14ac:dyDescent="0.25">
      <c r="A153" s="65" t="s">
        <v>210</v>
      </c>
      <c r="B153" s="66" t="s">
        <v>123</v>
      </c>
      <c r="G153" s="49"/>
    </row>
    <row r="154" spans="1:7" x14ac:dyDescent="0.25">
      <c r="A154" s="48" t="s">
        <v>211</v>
      </c>
      <c r="B154" s="69">
        <f>B100</f>
        <v>0.15648028019587429</v>
      </c>
      <c r="G154" s="49"/>
    </row>
    <row r="155" spans="1:7" ht="30" customHeight="1" x14ac:dyDescent="0.25">
      <c r="A155" s="65" t="s">
        <v>212</v>
      </c>
      <c r="B155" s="66" t="s">
        <v>123</v>
      </c>
      <c r="G155" s="49"/>
    </row>
    <row r="156" spans="1:7" ht="30" customHeight="1" x14ac:dyDescent="0.25">
      <c r="A156" s="65" t="s">
        <v>213</v>
      </c>
      <c r="B156" s="66" t="s">
        <v>123</v>
      </c>
      <c r="G156" s="49"/>
    </row>
    <row r="157" spans="1:7" ht="30" customHeight="1" x14ac:dyDescent="0.25">
      <c r="A157" s="65" t="s">
        <v>214</v>
      </c>
      <c r="B157" s="69">
        <v>92991.757499500003</v>
      </c>
      <c r="G157" s="49"/>
    </row>
    <row r="158" spans="1:7" x14ac:dyDescent="0.25">
      <c r="A158" s="48" t="s">
        <v>215</v>
      </c>
      <c r="B158" s="66" t="s">
        <v>123</v>
      </c>
      <c r="G158" s="49"/>
    </row>
    <row r="159" spans="1:7" x14ac:dyDescent="0.25">
      <c r="A159" s="48" t="s">
        <v>216</v>
      </c>
      <c r="B159" s="66" t="s">
        <v>123</v>
      </c>
      <c r="G159" s="49"/>
    </row>
    <row r="160" spans="1:7" ht="15.75" customHeight="1" thickBot="1" x14ac:dyDescent="0.3">
      <c r="A160" s="70"/>
      <c r="B160" s="71"/>
      <c r="C160" s="71"/>
      <c r="D160" s="71"/>
      <c r="E160" s="71"/>
      <c r="F160" s="71"/>
      <c r="G160" s="72"/>
    </row>
    <row r="162" spans="1:6" ht="69.95" customHeight="1" x14ac:dyDescent="0.25">
      <c r="A162" s="137" t="s">
        <v>217</v>
      </c>
      <c r="B162" s="137" t="s">
        <v>218</v>
      </c>
      <c r="C162" s="137" t="s">
        <v>5</v>
      </c>
      <c r="D162" s="137" t="s">
        <v>6</v>
      </c>
      <c r="E162" s="137" t="s">
        <v>5</v>
      </c>
      <c r="F162" s="137" t="s">
        <v>6</v>
      </c>
    </row>
    <row r="163" spans="1:6" ht="69.95" customHeight="1" x14ac:dyDescent="0.25">
      <c r="A163" s="137" t="s">
        <v>2873</v>
      </c>
      <c r="B163" s="137"/>
      <c r="C163" s="137" t="s">
        <v>92</v>
      </c>
      <c r="D163" s="137"/>
      <c r="E163" s="137" t="s">
        <v>93</v>
      </c>
      <c r="F163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H49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2890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2891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9" t="s">
        <v>2892</v>
      </c>
      <c r="B9" s="17"/>
      <c r="C9" s="17"/>
      <c r="D9" s="6"/>
      <c r="E9" s="7"/>
      <c r="F9" s="8"/>
      <c r="G9" s="58"/>
    </row>
    <row r="10" spans="1:8" x14ac:dyDescent="0.25">
      <c r="A10" s="59" t="s">
        <v>2893</v>
      </c>
      <c r="B10" s="18"/>
      <c r="C10" s="18"/>
      <c r="D10" s="9"/>
      <c r="E10" s="27"/>
      <c r="F10" s="10"/>
      <c r="G10" s="60"/>
    </row>
    <row r="11" spans="1:8" x14ac:dyDescent="0.25">
      <c r="A11" s="57" t="s">
        <v>2894</v>
      </c>
      <c r="B11" s="17" t="s">
        <v>2895</v>
      </c>
      <c r="C11" s="17"/>
      <c r="D11" s="6">
        <v>43076.237999999998</v>
      </c>
      <c r="E11" s="7">
        <v>6091.79</v>
      </c>
      <c r="F11" s="8">
        <v>0.99080000000000001</v>
      </c>
      <c r="G11" s="58"/>
    </row>
    <row r="12" spans="1:8" x14ac:dyDescent="0.25">
      <c r="A12" s="59" t="s">
        <v>129</v>
      </c>
      <c r="B12" s="18"/>
      <c r="C12" s="18"/>
      <c r="D12" s="9"/>
      <c r="E12" s="20">
        <v>6091.79</v>
      </c>
      <c r="F12" s="21">
        <v>0.99080000000000001</v>
      </c>
      <c r="G12" s="60"/>
    </row>
    <row r="13" spans="1:8" x14ac:dyDescent="0.25">
      <c r="A13" s="57"/>
      <c r="B13" s="17"/>
      <c r="C13" s="17"/>
      <c r="D13" s="6"/>
      <c r="E13" s="7"/>
      <c r="F13" s="8"/>
      <c r="G13" s="58"/>
    </row>
    <row r="14" spans="1:8" x14ac:dyDescent="0.25">
      <c r="A14" s="61" t="s">
        <v>165</v>
      </c>
      <c r="B14" s="40"/>
      <c r="C14" s="40"/>
      <c r="D14" s="41"/>
      <c r="E14" s="20">
        <v>6091.79</v>
      </c>
      <c r="F14" s="21">
        <v>0.99080000000000001</v>
      </c>
      <c r="G14" s="60"/>
    </row>
    <row r="15" spans="1:8" x14ac:dyDescent="0.25">
      <c r="A15" s="57"/>
      <c r="B15" s="17"/>
      <c r="C15" s="17"/>
      <c r="D15" s="6"/>
      <c r="E15" s="7"/>
      <c r="F15" s="8"/>
      <c r="G15" s="58"/>
    </row>
    <row r="16" spans="1:8" x14ac:dyDescent="0.25">
      <c r="A16" s="59" t="s">
        <v>169</v>
      </c>
      <c r="B16" s="17"/>
      <c r="C16" s="17"/>
      <c r="D16" s="6"/>
      <c r="E16" s="7"/>
      <c r="F16" s="8"/>
      <c r="G16" s="58"/>
    </row>
    <row r="17" spans="1:7" x14ac:dyDescent="0.25">
      <c r="A17" s="57" t="s">
        <v>170</v>
      </c>
      <c r="B17" s="17"/>
      <c r="C17" s="17"/>
      <c r="D17" s="6"/>
      <c r="E17" s="7">
        <v>86.92</v>
      </c>
      <c r="F17" s="8">
        <v>1.41E-2</v>
      </c>
      <c r="G17" s="58">
        <v>7.0182999999999995E-2</v>
      </c>
    </row>
    <row r="18" spans="1:7" x14ac:dyDescent="0.25">
      <c r="A18" s="59" t="s">
        <v>129</v>
      </c>
      <c r="B18" s="18"/>
      <c r="C18" s="18"/>
      <c r="D18" s="9"/>
      <c r="E18" s="20">
        <v>86.92</v>
      </c>
      <c r="F18" s="21">
        <v>1.41E-2</v>
      </c>
      <c r="G18" s="60"/>
    </row>
    <row r="19" spans="1:7" x14ac:dyDescent="0.25">
      <c r="A19" s="57"/>
      <c r="B19" s="17"/>
      <c r="C19" s="17"/>
      <c r="D19" s="6"/>
      <c r="E19" s="7"/>
      <c r="F19" s="8"/>
      <c r="G19" s="58"/>
    </row>
    <row r="20" spans="1:7" x14ac:dyDescent="0.25">
      <c r="A20" s="61" t="s">
        <v>165</v>
      </c>
      <c r="B20" s="40"/>
      <c r="C20" s="40"/>
      <c r="D20" s="41"/>
      <c r="E20" s="20">
        <v>86.92</v>
      </c>
      <c r="F20" s="21">
        <v>1.41E-2</v>
      </c>
      <c r="G20" s="60"/>
    </row>
    <row r="21" spans="1:7" x14ac:dyDescent="0.25">
      <c r="A21" s="57" t="s">
        <v>171</v>
      </c>
      <c r="B21" s="17"/>
      <c r="C21" s="17"/>
      <c r="D21" s="6"/>
      <c r="E21" s="7">
        <v>6.6849900000000004E-2</v>
      </c>
      <c r="F21" s="45" t="s">
        <v>172</v>
      </c>
      <c r="G21" s="58"/>
    </row>
    <row r="22" spans="1:7" x14ac:dyDescent="0.25">
      <c r="A22" s="57" t="s">
        <v>173</v>
      </c>
      <c r="B22" s="17"/>
      <c r="C22" s="17"/>
      <c r="D22" s="6"/>
      <c r="E22" s="11">
        <v>-30.326849899999999</v>
      </c>
      <c r="F22" s="12">
        <v>-4.9100000000000003E-3</v>
      </c>
      <c r="G22" s="58">
        <v>7.0182999999999995E-2</v>
      </c>
    </row>
    <row r="23" spans="1:7" x14ac:dyDescent="0.25">
      <c r="A23" s="62" t="s">
        <v>174</v>
      </c>
      <c r="B23" s="19"/>
      <c r="C23" s="19"/>
      <c r="D23" s="13"/>
      <c r="E23" s="14">
        <v>6148.45</v>
      </c>
      <c r="F23" s="15">
        <v>1</v>
      </c>
      <c r="G23" s="63"/>
    </row>
    <row r="24" spans="1:7" x14ac:dyDescent="0.25">
      <c r="A24" s="48"/>
      <c r="G24" s="49"/>
    </row>
    <row r="25" spans="1:7" x14ac:dyDescent="0.25">
      <c r="A25" s="46" t="s">
        <v>177</v>
      </c>
      <c r="G25" s="49"/>
    </row>
    <row r="26" spans="1:7" x14ac:dyDescent="0.25">
      <c r="A26" s="48"/>
      <c r="G26" s="49"/>
    </row>
    <row r="27" spans="1:7" x14ac:dyDescent="0.25">
      <c r="A27" s="46" t="s">
        <v>187</v>
      </c>
      <c r="G27" s="49"/>
    </row>
    <row r="28" spans="1:7" x14ac:dyDescent="0.25">
      <c r="A28" s="65" t="s">
        <v>188</v>
      </c>
      <c r="B28" s="66" t="s">
        <v>123</v>
      </c>
      <c r="G28" s="49"/>
    </row>
    <row r="29" spans="1:7" x14ac:dyDescent="0.25">
      <c r="A29" s="48" t="s">
        <v>189</v>
      </c>
      <c r="G29" s="49"/>
    </row>
    <row r="30" spans="1:7" x14ac:dyDescent="0.25">
      <c r="A30" s="48" t="s">
        <v>190</v>
      </c>
      <c r="B30" s="66" t="s">
        <v>191</v>
      </c>
      <c r="C30" s="66" t="s">
        <v>191</v>
      </c>
      <c r="G30" s="49"/>
    </row>
    <row r="31" spans="1:7" x14ac:dyDescent="0.25">
      <c r="A31" s="48"/>
      <c r="B31" s="28">
        <v>45198</v>
      </c>
      <c r="C31" s="28">
        <v>45382</v>
      </c>
      <c r="G31" s="49"/>
    </row>
    <row r="32" spans="1:7" x14ac:dyDescent="0.25">
      <c r="A32" s="48" t="s">
        <v>195</v>
      </c>
      <c r="B32">
        <v>26.015000000000001</v>
      </c>
      <c r="C32">
        <v>27.184000000000001</v>
      </c>
      <c r="E32" s="2"/>
      <c r="G32" s="68"/>
    </row>
    <row r="33" spans="1:7" x14ac:dyDescent="0.25">
      <c r="A33" s="48" t="s">
        <v>669</v>
      </c>
      <c r="B33">
        <v>23.606000000000002</v>
      </c>
      <c r="C33">
        <v>24.577999999999999</v>
      </c>
      <c r="E33" s="2"/>
      <c r="G33" s="68"/>
    </row>
    <row r="34" spans="1:7" x14ac:dyDescent="0.25">
      <c r="A34" s="48"/>
      <c r="E34" s="2"/>
      <c r="G34" s="68"/>
    </row>
    <row r="35" spans="1:7" x14ac:dyDescent="0.25">
      <c r="A35" s="47" t="s">
        <v>205</v>
      </c>
      <c r="E35" s="2"/>
      <c r="G35" s="68"/>
    </row>
    <row r="36" spans="1:7" x14ac:dyDescent="0.25">
      <c r="A36" s="48"/>
      <c r="E36" s="2"/>
      <c r="G36" s="68"/>
    </row>
    <row r="37" spans="1:7" x14ac:dyDescent="0.25">
      <c r="A37" s="48" t="s">
        <v>207</v>
      </c>
      <c r="B37" s="66" t="s">
        <v>123</v>
      </c>
      <c r="G37" s="49"/>
    </row>
    <row r="38" spans="1:7" x14ac:dyDescent="0.25">
      <c r="A38" s="48" t="s">
        <v>208</v>
      </c>
      <c r="B38" s="66" t="s">
        <v>123</v>
      </c>
      <c r="G38" s="49"/>
    </row>
    <row r="39" spans="1:7" x14ac:dyDescent="0.25">
      <c r="A39" s="65" t="s">
        <v>209</v>
      </c>
      <c r="B39" s="66" t="s">
        <v>123</v>
      </c>
      <c r="G39" s="49"/>
    </row>
    <row r="40" spans="1:7" x14ac:dyDescent="0.25">
      <c r="A40" s="65" t="s">
        <v>210</v>
      </c>
      <c r="B40" s="69">
        <v>6091.7902823000004</v>
      </c>
      <c r="G40" s="49"/>
    </row>
    <row r="41" spans="1:7" ht="30.95" customHeight="1" x14ac:dyDescent="0.25">
      <c r="A41" s="65" t="s">
        <v>2896</v>
      </c>
      <c r="B41" s="66" t="s">
        <v>123</v>
      </c>
      <c r="G41" s="49"/>
    </row>
    <row r="42" spans="1:7" ht="30" customHeight="1" x14ac:dyDescent="0.25">
      <c r="A42" s="65" t="s">
        <v>2897</v>
      </c>
      <c r="B42" s="66" t="s">
        <v>123</v>
      </c>
      <c r="G42" s="49"/>
    </row>
    <row r="43" spans="1:7" ht="30" customHeight="1" x14ac:dyDescent="0.25">
      <c r="A43" s="65" t="s">
        <v>2898</v>
      </c>
      <c r="B43" s="66" t="s">
        <v>123</v>
      </c>
      <c r="G43" s="49"/>
    </row>
    <row r="44" spans="1:7" ht="30" customHeight="1" x14ac:dyDescent="0.25">
      <c r="A44" s="65" t="s">
        <v>214</v>
      </c>
      <c r="B44" s="66" t="s">
        <v>123</v>
      </c>
      <c r="G44" s="49"/>
    </row>
    <row r="45" spans="1:7" x14ac:dyDescent="0.25">
      <c r="A45" s="48" t="s">
        <v>215</v>
      </c>
      <c r="B45" s="66" t="s">
        <v>123</v>
      </c>
      <c r="G45" s="49"/>
    </row>
    <row r="46" spans="1:7" ht="15.75" customHeight="1" thickBot="1" x14ac:dyDescent="0.3">
      <c r="A46" s="70"/>
      <c r="B46" s="71"/>
      <c r="C46" s="71"/>
      <c r="D46" s="71"/>
      <c r="E46" s="71"/>
      <c r="F46" s="71"/>
      <c r="G46" s="72"/>
    </row>
    <row r="48" spans="1:7" ht="69.95" customHeight="1" x14ac:dyDescent="0.25">
      <c r="A48" s="137" t="s">
        <v>217</v>
      </c>
      <c r="B48" s="137" t="s">
        <v>218</v>
      </c>
      <c r="C48" s="137" t="s">
        <v>5</v>
      </c>
      <c r="D48" s="137" t="s">
        <v>6</v>
      </c>
    </row>
    <row r="49" spans="1:4" ht="69.95" customHeight="1" x14ac:dyDescent="0.25">
      <c r="A49" s="137" t="s">
        <v>2899</v>
      </c>
      <c r="B49" s="137"/>
      <c r="C49" s="137" t="s">
        <v>95</v>
      </c>
      <c r="D49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H49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2900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2901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9" t="s">
        <v>2892</v>
      </c>
      <c r="B9" s="17"/>
      <c r="C9" s="17"/>
      <c r="D9" s="6"/>
      <c r="E9" s="7"/>
      <c r="F9" s="8"/>
      <c r="G9" s="58"/>
    </row>
    <row r="10" spans="1:8" x14ac:dyDescent="0.25">
      <c r="A10" s="59" t="s">
        <v>2893</v>
      </c>
      <c r="B10" s="18"/>
      <c r="C10" s="18"/>
      <c r="D10" s="9"/>
      <c r="E10" s="27"/>
      <c r="F10" s="10"/>
      <c r="G10" s="60"/>
    </row>
    <row r="11" spans="1:8" x14ac:dyDescent="0.25">
      <c r="A11" s="48" t="s">
        <v>2902</v>
      </c>
      <c r="B11" s="17" t="s">
        <v>2903</v>
      </c>
      <c r="C11" s="17"/>
      <c r="D11" s="6">
        <v>1156385.1329999999</v>
      </c>
      <c r="E11" s="7">
        <v>125528.86</v>
      </c>
      <c r="F11" s="8">
        <v>1.0097</v>
      </c>
      <c r="G11" s="58"/>
    </row>
    <row r="12" spans="1:8" x14ac:dyDescent="0.25">
      <c r="A12" s="59" t="s">
        <v>129</v>
      </c>
      <c r="B12" s="18"/>
      <c r="C12" s="18"/>
      <c r="D12" s="9"/>
      <c r="E12" s="20">
        <v>125528.86</v>
      </c>
      <c r="F12" s="21">
        <v>1.0097</v>
      </c>
      <c r="G12" s="60"/>
    </row>
    <row r="13" spans="1:8" x14ac:dyDescent="0.25">
      <c r="A13" s="57"/>
      <c r="B13" s="17"/>
      <c r="C13" s="17"/>
      <c r="D13" s="6"/>
      <c r="E13" s="7"/>
      <c r="F13" s="8"/>
      <c r="G13" s="58"/>
    </row>
    <row r="14" spans="1:8" x14ac:dyDescent="0.25">
      <c r="A14" s="61" t="s">
        <v>165</v>
      </c>
      <c r="B14" s="40"/>
      <c r="C14" s="40"/>
      <c r="D14" s="41"/>
      <c r="E14" s="20">
        <v>125528.86</v>
      </c>
      <c r="F14" s="21">
        <v>1.0097</v>
      </c>
      <c r="G14" s="60"/>
    </row>
    <row r="15" spans="1:8" x14ac:dyDescent="0.25">
      <c r="A15" s="57"/>
      <c r="B15" s="17"/>
      <c r="C15" s="17"/>
      <c r="D15" s="6"/>
      <c r="E15" s="7"/>
      <c r="F15" s="8"/>
      <c r="G15" s="58"/>
    </row>
    <row r="16" spans="1:8" x14ac:dyDescent="0.25">
      <c r="A16" s="59" t="s">
        <v>169</v>
      </c>
      <c r="B16" s="17"/>
      <c r="C16" s="17"/>
      <c r="D16" s="6"/>
      <c r="E16" s="7"/>
      <c r="F16" s="8"/>
      <c r="G16" s="58"/>
    </row>
    <row r="17" spans="1:7" x14ac:dyDescent="0.25">
      <c r="A17" s="57" t="s">
        <v>170</v>
      </c>
      <c r="B17" s="17"/>
      <c r="C17" s="17"/>
      <c r="D17" s="6"/>
      <c r="E17" s="7">
        <v>1155.8900000000001</v>
      </c>
      <c r="F17" s="8">
        <v>9.2999999999999992E-3</v>
      </c>
      <c r="G17" s="58">
        <v>7.0182999999999995E-2</v>
      </c>
    </row>
    <row r="18" spans="1:7" x14ac:dyDescent="0.25">
      <c r="A18" s="59" t="s">
        <v>129</v>
      </c>
      <c r="B18" s="18"/>
      <c r="C18" s="18"/>
      <c r="D18" s="9"/>
      <c r="E18" s="20">
        <v>1155.8900000000001</v>
      </c>
      <c r="F18" s="21">
        <v>9.2999999999999992E-3</v>
      </c>
      <c r="G18" s="60"/>
    </row>
    <row r="19" spans="1:7" x14ac:dyDescent="0.25">
      <c r="A19" s="57"/>
      <c r="B19" s="17"/>
      <c r="C19" s="17"/>
      <c r="D19" s="6"/>
      <c r="E19" s="7"/>
      <c r="F19" s="8"/>
      <c r="G19" s="58"/>
    </row>
    <row r="20" spans="1:7" x14ac:dyDescent="0.25">
      <c r="A20" s="61" t="s">
        <v>165</v>
      </c>
      <c r="B20" s="40"/>
      <c r="C20" s="40"/>
      <c r="D20" s="41"/>
      <c r="E20" s="20">
        <v>1155.8900000000001</v>
      </c>
      <c r="F20" s="21">
        <v>9.2999999999999992E-3</v>
      </c>
      <c r="G20" s="60"/>
    </row>
    <row r="21" spans="1:7" x14ac:dyDescent="0.25">
      <c r="A21" s="57" t="s">
        <v>171</v>
      </c>
      <c r="B21" s="17"/>
      <c r="C21" s="17"/>
      <c r="D21" s="6"/>
      <c r="E21" s="7">
        <v>0.88902729999999996</v>
      </c>
      <c r="F21" s="45" t="s">
        <v>172</v>
      </c>
      <c r="G21" s="58"/>
    </row>
    <row r="22" spans="1:7" x14ac:dyDescent="0.25">
      <c r="A22" s="57" t="s">
        <v>173</v>
      </c>
      <c r="B22" s="17"/>
      <c r="C22" s="17"/>
      <c r="D22" s="6"/>
      <c r="E22" s="11">
        <v>-2362.6290273</v>
      </c>
      <c r="F22" s="12">
        <v>-1.9007E-2</v>
      </c>
      <c r="G22" s="58">
        <v>7.0182999999999995E-2</v>
      </c>
    </row>
    <row r="23" spans="1:7" x14ac:dyDescent="0.25">
      <c r="A23" s="62" t="s">
        <v>174</v>
      </c>
      <c r="B23" s="19"/>
      <c r="C23" s="19"/>
      <c r="D23" s="13"/>
      <c r="E23" s="14">
        <v>124323.01</v>
      </c>
      <c r="F23" s="15">
        <v>1</v>
      </c>
      <c r="G23" s="63"/>
    </row>
    <row r="24" spans="1:7" x14ac:dyDescent="0.25">
      <c r="A24" s="48"/>
      <c r="G24" s="49"/>
    </row>
    <row r="25" spans="1:7" x14ac:dyDescent="0.25">
      <c r="A25" s="46" t="s">
        <v>177</v>
      </c>
      <c r="G25" s="49"/>
    </row>
    <row r="26" spans="1:7" x14ac:dyDescent="0.25">
      <c r="A26" s="48"/>
      <c r="G26" s="49"/>
    </row>
    <row r="27" spans="1:7" x14ac:dyDescent="0.25">
      <c r="A27" s="46" t="s">
        <v>187</v>
      </c>
      <c r="G27" s="49"/>
    </row>
    <row r="28" spans="1:7" x14ac:dyDescent="0.25">
      <c r="A28" s="65" t="s">
        <v>188</v>
      </c>
      <c r="B28" s="66" t="s">
        <v>123</v>
      </c>
      <c r="G28" s="49"/>
    </row>
    <row r="29" spans="1:7" x14ac:dyDescent="0.25">
      <c r="A29" s="48" t="s">
        <v>189</v>
      </c>
      <c r="G29" s="49"/>
    </row>
    <row r="30" spans="1:7" x14ac:dyDescent="0.25">
      <c r="A30" s="48" t="s">
        <v>190</v>
      </c>
      <c r="B30" s="66" t="s">
        <v>191</v>
      </c>
      <c r="C30" s="66" t="s">
        <v>191</v>
      </c>
      <c r="G30" s="49"/>
    </row>
    <row r="31" spans="1:7" x14ac:dyDescent="0.25">
      <c r="A31" s="48"/>
      <c r="B31" s="28">
        <v>45196</v>
      </c>
      <c r="C31" s="28">
        <v>45382</v>
      </c>
      <c r="G31" s="49"/>
    </row>
    <row r="32" spans="1:7" x14ac:dyDescent="0.25">
      <c r="A32" s="48" t="s">
        <v>195</v>
      </c>
      <c r="B32">
        <v>36.762999999999998</v>
      </c>
      <c r="C32">
        <v>36.514000000000003</v>
      </c>
      <c r="E32" s="2"/>
      <c r="G32" s="68"/>
    </row>
    <row r="33" spans="1:7" x14ac:dyDescent="0.25">
      <c r="A33" s="48" t="s">
        <v>669</v>
      </c>
      <c r="B33">
        <v>33.256999999999998</v>
      </c>
      <c r="C33">
        <v>32.877000000000002</v>
      </c>
      <c r="E33" s="2"/>
      <c r="G33" s="68"/>
    </row>
    <row r="34" spans="1:7" x14ac:dyDescent="0.25">
      <c r="A34" s="48"/>
      <c r="E34" s="2"/>
      <c r="G34" s="68"/>
    </row>
    <row r="35" spans="1:7" x14ac:dyDescent="0.25">
      <c r="A35" s="47" t="s">
        <v>2904</v>
      </c>
      <c r="E35" s="2"/>
      <c r="G35" s="68"/>
    </row>
    <row r="36" spans="1:7" x14ac:dyDescent="0.25">
      <c r="A36" s="48"/>
      <c r="E36" s="2"/>
      <c r="G36" s="68"/>
    </row>
    <row r="37" spans="1:7" x14ac:dyDescent="0.25">
      <c r="A37" s="48" t="s">
        <v>207</v>
      </c>
      <c r="B37" s="66" t="s">
        <v>123</v>
      </c>
      <c r="G37" s="49"/>
    </row>
    <row r="38" spans="1:7" x14ac:dyDescent="0.25">
      <c r="A38" s="48" t="s">
        <v>208</v>
      </c>
      <c r="B38" s="66" t="s">
        <v>123</v>
      </c>
      <c r="G38" s="49"/>
    </row>
    <row r="39" spans="1:7" x14ac:dyDescent="0.25">
      <c r="A39" s="65" t="s">
        <v>209</v>
      </c>
      <c r="B39" s="66" t="s">
        <v>123</v>
      </c>
      <c r="G39" s="49"/>
    </row>
    <row r="40" spans="1:7" x14ac:dyDescent="0.25">
      <c r="A40" s="65" t="s">
        <v>210</v>
      </c>
      <c r="B40" s="69">
        <v>125528.864652</v>
      </c>
      <c r="G40" s="49"/>
    </row>
    <row r="41" spans="1:7" ht="33.950000000000003" customHeight="1" x14ac:dyDescent="0.25">
      <c r="A41" s="65" t="s">
        <v>2896</v>
      </c>
      <c r="B41" s="66" t="s">
        <v>123</v>
      </c>
      <c r="G41" s="49"/>
    </row>
    <row r="42" spans="1:7" ht="30" customHeight="1" x14ac:dyDescent="0.25">
      <c r="A42" s="65" t="s">
        <v>2897</v>
      </c>
      <c r="B42" s="66" t="s">
        <v>123</v>
      </c>
      <c r="G42" s="49"/>
    </row>
    <row r="43" spans="1:7" ht="30" customHeight="1" x14ac:dyDescent="0.25">
      <c r="A43" s="65" t="s">
        <v>2898</v>
      </c>
      <c r="B43" s="66" t="s">
        <v>123</v>
      </c>
      <c r="G43" s="49"/>
    </row>
    <row r="44" spans="1:7" ht="30" customHeight="1" x14ac:dyDescent="0.25">
      <c r="A44" s="65" t="s">
        <v>214</v>
      </c>
      <c r="B44" s="66" t="s">
        <v>123</v>
      </c>
      <c r="G44" s="49"/>
    </row>
    <row r="45" spans="1:7" x14ac:dyDescent="0.25">
      <c r="A45" s="48" t="s">
        <v>215</v>
      </c>
      <c r="B45" s="66" t="s">
        <v>123</v>
      </c>
      <c r="G45" s="49"/>
    </row>
    <row r="46" spans="1:7" ht="15.75" customHeight="1" thickBot="1" x14ac:dyDescent="0.3">
      <c r="A46" s="70"/>
      <c r="B46" s="71"/>
      <c r="C46" s="71"/>
      <c r="D46" s="71"/>
      <c r="E46" s="71"/>
      <c r="F46" s="71"/>
      <c r="G46" s="72"/>
    </row>
    <row r="48" spans="1:7" ht="69.95" customHeight="1" x14ac:dyDescent="0.25">
      <c r="A48" s="137" t="s">
        <v>217</v>
      </c>
      <c r="B48" s="137" t="s">
        <v>218</v>
      </c>
      <c r="C48" s="137" t="s">
        <v>5</v>
      </c>
      <c r="D48" s="137" t="s">
        <v>6</v>
      </c>
    </row>
    <row r="49" spans="1:4" ht="69.95" customHeight="1" x14ac:dyDescent="0.25">
      <c r="A49" s="137" t="s">
        <v>2905</v>
      </c>
      <c r="B49" s="137"/>
      <c r="C49" s="137" t="s">
        <v>97</v>
      </c>
      <c r="D49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J99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9.7109375" bestFit="1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2906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2907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9" t="s">
        <v>122</v>
      </c>
      <c r="B8" s="17"/>
      <c r="C8" s="17"/>
      <c r="D8" s="6"/>
      <c r="E8" s="7"/>
      <c r="F8" s="8"/>
      <c r="G8" s="58"/>
    </row>
    <row r="9" spans="1:8" x14ac:dyDescent="0.25">
      <c r="A9" s="59" t="s">
        <v>1174</v>
      </c>
      <c r="B9" s="17"/>
      <c r="C9" s="17"/>
      <c r="D9" s="6"/>
      <c r="E9" s="7"/>
      <c r="F9" s="8"/>
      <c r="G9" s="58"/>
    </row>
    <row r="10" spans="1:8" x14ac:dyDescent="0.25">
      <c r="A10" s="57" t="s">
        <v>1495</v>
      </c>
      <c r="B10" s="17" t="s">
        <v>1496</v>
      </c>
      <c r="C10" s="17" t="s">
        <v>1257</v>
      </c>
      <c r="D10" s="6">
        <v>131214</v>
      </c>
      <c r="E10" s="7">
        <v>2126.39</v>
      </c>
      <c r="F10" s="8">
        <v>0.14849999999999999</v>
      </c>
      <c r="G10" s="58"/>
    </row>
    <row r="11" spans="1:8" x14ac:dyDescent="0.25">
      <c r="A11" s="57" t="s">
        <v>1320</v>
      </c>
      <c r="B11" s="17" t="s">
        <v>1321</v>
      </c>
      <c r="C11" s="17" t="s">
        <v>1257</v>
      </c>
      <c r="D11" s="6">
        <v>71748</v>
      </c>
      <c r="E11" s="7">
        <v>1074.03</v>
      </c>
      <c r="F11" s="8">
        <v>7.4999999999999997E-2</v>
      </c>
      <c r="G11" s="58"/>
    </row>
    <row r="12" spans="1:8" x14ac:dyDescent="0.25">
      <c r="A12" s="57" t="s">
        <v>1542</v>
      </c>
      <c r="B12" s="17" t="s">
        <v>1543</v>
      </c>
      <c r="C12" s="17" t="s">
        <v>1257</v>
      </c>
      <c r="D12" s="6">
        <v>15963</v>
      </c>
      <c r="E12" s="7">
        <v>982.99</v>
      </c>
      <c r="F12" s="8">
        <v>6.8699999999999997E-2</v>
      </c>
      <c r="G12" s="58"/>
    </row>
    <row r="13" spans="1:8" x14ac:dyDescent="0.25">
      <c r="A13" s="57" t="s">
        <v>1428</v>
      </c>
      <c r="B13" s="17" t="s">
        <v>1429</v>
      </c>
      <c r="C13" s="17" t="s">
        <v>1296</v>
      </c>
      <c r="D13" s="6">
        <v>13882</v>
      </c>
      <c r="E13" s="7">
        <v>882.45</v>
      </c>
      <c r="F13" s="8">
        <v>6.1600000000000002E-2</v>
      </c>
      <c r="G13" s="58"/>
    </row>
    <row r="14" spans="1:8" x14ac:dyDescent="0.25">
      <c r="A14" s="57" t="s">
        <v>1770</v>
      </c>
      <c r="B14" s="17" t="s">
        <v>1771</v>
      </c>
      <c r="C14" s="17" t="s">
        <v>1296</v>
      </c>
      <c r="D14" s="6">
        <v>106294</v>
      </c>
      <c r="E14" s="7">
        <v>871.5</v>
      </c>
      <c r="F14" s="8">
        <v>6.0900000000000003E-2</v>
      </c>
      <c r="G14" s="58"/>
    </row>
    <row r="15" spans="1:8" x14ac:dyDescent="0.25">
      <c r="A15" s="57" t="s">
        <v>1255</v>
      </c>
      <c r="B15" s="17" t="s">
        <v>1256</v>
      </c>
      <c r="C15" s="17" t="s">
        <v>1257</v>
      </c>
      <c r="D15" s="6">
        <v>16384</v>
      </c>
      <c r="E15" s="7">
        <v>564.48</v>
      </c>
      <c r="F15" s="8">
        <v>3.9399999999999998E-2</v>
      </c>
      <c r="G15" s="58"/>
    </row>
    <row r="16" spans="1:8" x14ac:dyDescent="0.25">
      <c r="A16" s="57" t="s">
        <v>1482</v>
      </c>
      <c r="B16" s="17" t="s">
        <v>1483</v>
      </c>
      <c r="C16" s="17" t="s">
        <v>1257</v>
      </c>
      <c r="D16" s="6">
        <v>31126</v>
      </c>
      <c r="E16" s="7">
        <v>503.25</v>
      </c>
      <c r="F16" s="8">
        <v>3.5099999999999999E-2</v>
      </c>
      <c r="G16" s="58"/>
    </row>
    <row r="17" spans="1:7" x14ac:dyDescent="0.25">
      <c r="A17" s="57" t="s">
        <v>1267</v>
      </c>
      <c r="B17" s="17" t="s">
        <v>1268</v>
      </c>
      <c r="C17" s="17" t="s">
        <v>1257</v>
      </c>
      <c r="D17" s="6">
        <v>36103</v>
      </c>
      <c r="E17" s="7">
        <v>393.07</v>
      </c>
      <c r="F17" s="8">
        <v>2.75E-2</v>
      </c>
      <c r="G17" s="58"/>
    </row>
    <row r="18" spans="1:7" x14ac:dyDescent="0.25">
      <c r="A18" s="57" t="s">
        <v>1536</v>
      </c>
      <c r="B18" s="17" t="s">
        <v>1537</v>
      </c>
      <c r="C18" s="17" t="s">
        <v>1257</v>
      </c>
      <c r="D18" s="6">
        <v>13882</v>
      </c>
      <c r="E18" s="7">
        <v>361.02</v>
      </c>
      <c r="F18" s="8">
        <v>2.52E-2</v>
      </c>
      <c r="G18" s="58"/>
    </row>
    <row r="19" spans="1:7" x14ac:dyDescent="0.25">
      <c r="A19" s="57" t="s">
        <v>1937</v>
      </c>
      <c r="B19" s="17" t="s">
        <v>1938</v>
      </c>
      <c r="C19" s="17" t="s">
        <v>1296</v>
      </c>
      <c r="D19" s="6">
        <v>62174</v>
      </c>
      <c r="E19" s="7">
        <v>261.26</v>
      </c>
      <c r="F19" s="8">
        <v>1.8200000000000001E-2</v>
      </c>
      <c r="G19" s="58"/>
    </row>
    <row r="20" spans="1:7" x14ac:dyDescent="0.25">
      <c r="A20" s="57" t="s">
        <v>1943</v>
      </c>
      <c r="B20" s="17" t="s">
        <v>1944</v>
      </c>
      <c r="C20" s="17" t="s">
        <v>1257</v>
      </c>
      <c r="D20" s="6">
        <v>19160</v>
      </c>
      <c r="E20" s="7">
        <v>237.09</v>
      </c>
      <c r="F20" s="8">
        <v>1.66E-2</v>
      </c>
      <c r="G20" s="58"/>
    </row>
    <row r="21" spans="1:7" x14ac:dyDescent="0.25">
      <c r="A21" s="57" t="s">
        <v>2089</v>
      </c>
      <c r="B21" s="17" t="s">
        <v>2090</v>
      </c>
      <c r="C21" s="17" t="s">
        <v>1257</v>
      </c>
      <c r="D21" s="6">
        <v>47897</v>
      </c>
      <c r="E21" s="7">
        <v>187.92</v>
      </c>
      <c r="F21" s="8">
        <v>1.3100000000000001E-2</v>
      </c>
      <c r="G21" s="58"/>
    </row>
    <row r="22" spans="1:7" x14ac:dyDescent="0.25">
      <c r="A22" s="57" t="s">
        <v>1352</v>
      </c>
      <c r="B22" s="17" t="s">
        <v>1353</v>
      </c>
      <c r="C22" s="17" t="s">
        <v>1257</v>
      </c>
      <c r="D22" s="6">
        <v>19350</v>
      </c>
      <c r="E22" s="7">
        <v>185.46</v>
      </c>
      <c r="F22" s="8">
        <v>1.2999999999999999E-2</v>
      </c>
      <c r="G22" s="58"/>
    </row>
    <row r="23" spans="1:7" x14ac:dyDescent="0.25">
      <c r="A23" s="57" t="s">
        <v>1524</v>
      </c>
      <c r="B23" s="17" t="s">
        <v>1525</v>
      </c>
      <c r="C23" s="17" t="s">
        <v>1296</v>
      </c>
      <c r="D23" s="6">
        <v>24800</v>
      </c>
      <c r="E23" s="7">
        <v>174.23</v>
      </c>
      <c r="F23" s="8">
        <v>1.2200000000000001E-2</v>
      </c>
      <c r="G23" s="58"/>
    </row>
    <row r="24" spans="1:7" x14ac:dyDescent="0.25">
      <c r="A24" s="57" t="s">
        <v>1885</v>
      </c>
      <c r="B24" s="17" t="s">
        <v>1886</v>
      </c>
      <c r="C24" s="17" t="s">
        <v>1257</v>
      </c>
      <c r="D24" s="6">
        <v>9607</v>
      </c>
      <c r="E24" s="7">
        <v>158.55000000000001</v>
      </c>
      <c r="F24" s="8">
        <v>1.11E-2</v>
      </c>
      <c r="G24" s="58"/>
    </row>
    <row r="25" spans="1:7" x14ac:dyDescent="0.25">
      <c r="A25" s="57" t="s">
        <v>1474</v>
      </c>
      <c r="B25" s="17" t="s">
        <v>1475</v>
      </c>
      <c r="C25" s="17" t="s">
        <v>1257</v>
      </c>
      <c r="D25" s="6">
        <v>57210</v>
      </c>
      <c r="E25" s="7">
        <v>151.12</v>
      </c>
      <c r="F25" s="8">
        <v>1.06E-2</v>
      </c>
      <c r="G25" s="58"/>
    </row>
    <row r="26" spans="1:7" x14ac:dyDescent="0.25">
      <c r="A26" s="57" t="s">
        <v>2103</v>
      </c>
      <c r="B26" s="17" t="s">
        <v>2104</v>
      </c>
      <c r="C26" s="17" t="s">
        <v>1257</v>
      </c>
      <c r="D26" s="6">
        <v>7903</v>
      </c>
      <c r="E26" s="7">
        <v>145.83000000000001</v>
      </c>
      <c r="F26" s="8">
        <v>1.0200000000000001E-2</v>
      </c>
      <c r="G26" s="58"/>
    </row>
    <row r="27" spans="1:7" x14ac:dyDescent="0.25">
      <c r="A27" s="57" t="s">
        <v>2221</v>
      </c>
      <c r="B27" s="17" t="s">
        <v>2222</v>
      </c>
      <c r="C27" s="17" t="s">
        <v>1296</v>
      </c>
      <c r="D27" s="6">
        <v>11010</v>
      </c>
      <c r="E27" s="7">
        <v>145.46</v>
      </c>
      <c r="F27" s="8">
        <v>1.0200000000000001E-2</v>
      </c>
      <c r="G27" s="58"/>
    </row>
    <row r="28" spans="1:7" x14ac:dyDescent="0.25">
      <c r="A28" s="57" t="s">
        <v>1922</v>
      </c>
      <c r="B28" s="17" t="s">
        <v>1923</v>
      </c>
      <c r="C28" s="17" t="s">
        <v>1257</v>
      </c>
      <c r="D28" s="6">
        <v>6069</v>
      </c>
      <c r="E28" s="7">
        <v>135.38999999999999</v>
      </c>
      <c r="F28" s="8">
        <v>9.4999999999999998E-3</v>
      </c>
      <c r="G28" s="58"/>
    </row>
    <row r="29" spans="1:7" x14ac:dyDescent="0.25">
      <c r="A29" s="57" t="s">
        <v>2332</v>
      </c>
      <c r="B29" s="17" t="s">
        <v>2333</v>
      </c>
      <c r="C29" s="17" t="s">
        <v>1296</v>
      </c>
      <c r="D29" s="6">
        <v>9778</v>
      </c>
      <c r="E29" s="7">
        <v>125.53</v>
      </c>
      <c r="F29" s="8">
        <v>8.8000000000000005E-3</v>
      </c>
      <c r="G29" s="58"/>
    </row>
    <row r="30" spans="1:7" x14ac:dyDescent="0.25">
      <c r="A30" s="57" t="s">
        <v>1294</v>
      </c>
      <c r="B30" s="17" t="s">
        <v>1295</v>
      </c>
      <c r="C30" s="17" t="s">
        <v>1296</v>
      </c>
      <c r="D30" s="6">
        <v>5201</v>
      </c>
      <c r="E30" s="7">
        <v>117.69</v>
      </c>
      <c r="F30" s="8">
        <v>8.2000000000000007E-3</v>
      </c>
      <c r="G30" s="58"/>
    </row>
    <row r="31" spans="1:7" x14ac:dyDescent="0.25">
      <c r="A31" s="57" t="s">
        <v>2137</v>
      </c>
      <c r="B31" s="17" t="s">
        <v>2138</v>
      </c>
      <c r="C31" s="17" t="s">
        <v>1257</v>
      </c>
      <c r="D31" s="6">
        <v>5790</v>
      </c>
      <c r="E31" s="7">
        <v>112.71</v>
      </c>
      <c r="F31" s="8">
        <v>7.9000000000000008E-3</v>
      </c>
      <c r="G31" s="58"/>
    </row>
    <row r="32" spans="1:7" x14ac:dyDescent="0.25">
      <c r="A32" s="57" t="s">
        <v>1987</v>
      </c>
      <c r="B32" s="17" t="s">
        <v>1988</v>
      </c>
      <c r="C32" s="17" t="s">
        <v>1257</v>
      </c>
      <c r="D32" s="6">
        <v>13922</v>
      </c>
      <c r="E32" s="7">
        <v>94.27</v>
      </c>
      <c r="F32" s="8">
        <v>6.6E-3</v>
      </c>
      <c r="G32" s="58"/>
    </row>
    <row r="33" spans="1:7" x14ac:dyDescent="0.25">
      <c r="A33" s="57" t="s">
        <v>2365</v>
      </c>
      <c r="B33" s="17" t="s">
        <v>2366</v>
      </c>
      <c r="C33" s="17" t="s">
        <v>1257</v>
      </c>
      <c r="D33" s="6">
        <v>1113</v>
      </c>
      <c r="E33" s="7">
        <v>90.31</v>
      </c>
      <c r="F33" s="8">
        <v>6.3E-3</v>
      </c>
      <c r="G33" s="58"/>
    </row>
    <row r="34" spans="1:7" x14ac:dyDescent="0.25">
      <c r="A34" s="57" t="s">
        <v>2908</v>
      </c>
      <c r="B34" s="17" t="s">
        <v>2909</v>
      </c>
      <c r="C34" s="17" t="s">
        <v>1257</v>
      </c>
      <c r="D34" s="6">
        <v>1876</v>
      </c>
      <c r="E34" s="7">
        <v>78.7</v>
      </c>
      <c r="F34" s="8">
        <v>5.4999999999999997E-3</v>
      </c>
      <c r="G34" s="58"/>
    </row>
    <row r="35" spans="1:7" x14ac:dyDescent="0.25">
      <c r="A35" s="59" t="s">
        <v>129</v>
      </c>
      <c r="B35" s="18"/>
      <c r="C35" s="18"/>
      <c r="D35" s="9"/>
      <c r="E35" s="20">
        <f>SUM(E10:E34)</f>
        <v>10160.699999999999</v>
      </c>
      <c r="F35" s="21">
        <f>SUM(F10:F34)</f>
        <v>0.70989999999999986</v>
      </c>
      <c r="G35" s="60"/>
    </row>
    <row r="36" spans="1:7" x14ac:dyDescent="0.25">
      <c r="A36" s="59" t="s">
        <v>1551</v>
      </c>
      <c r="B36" s="17"/>
      <c r="C36" s="17"/>
      <c r="D36" s="6"/>
      <c r="E36" s="7"/>
      <c r="F36" s="8"/>
      <c r="G36" s="58"/>
    </row>
    <row r="37" spans="1:7" x14ac:dyDescent="0.25">
      <c r="A37" s="59" t="s">
        <v>129</v>
      </c>
      <c r="B37" s="17"/>
      <c r="C37" s="17"/>
      <c r="D37" s="6"/>
      <c r="E37" s="22" t="s">
        <v>123</v>
      </c>
      <c r="F37" s="23" t="s">
        <v>123</v>
      </c>
      <c r="G37" s="58"/>
    </row>
    <row r="38" spans="1:7" x14ac:dyDescent="0.25">
      <c r="A38" s="59" t="s">
        <v>2661</v>
      </c>
      <c r="B38" s="17"/>
      <c r="C38" s="17"/>
      <c r="D38" s="6"/>
      <c r="E38" s="30"/>
      <c r="F38" s="31"/>
      <c r="G38" s="58"/>
    </row>
    <row r="39" spans="1:7" x14ac:dyDescent="0.25">
      <c r="A39" s="57" t="s">
        <v>2910</v>
      </c>
      <c r="B39" s="17" t="s">
        <v>2911</v>
      </c>
      <c r="C39" s="17" t="s">
        <v>2912</v>
      </c>
      <c r="D39" s="6">
        <v>1128</v>
      </c>
      <c r="E39" s="7">
        <v>731.64</v>
      </c>
      <c r="F39" s="8">
        <v>5.11E-2</v>
      </c>
      <c r="G39" s="58"/>
    </row>
    <row r="40" spans="1:7" x14ac:dyDescent="0.25">
      <c r="A40" s="57" t="s">
        <v>2913</v>
      </c>
      <c r="B40" s="17" t="s">
        <v>2914</v>
      </c>
      <c r="C40" s="17" t="s">
        <v>2912</v>
      </c>
      <c r="D40" s="6">
        <v>3366</v>
      </c>
      <c r="E40" s="7">
        <v>443.94</v>
      </c>
      <c r="F40" s="8">
        <v>3.1E-2</v>
      </c>
      <c r="G40" s="58"/>
    </row>
    <row r="41" spans="1:7" x14ac:dyDescent="0.25">
      <c r="A41" s="57" t="s">
        <v>2915</v>
      </c>
      <c r="B41" s="17" t="s">
        <v>2916</v>
      </c>
      <c r="C41" s="17" t="s">
        <v>2912</v>
      </c>
      <c r="D41" s="6">
        <v>3544</v>
      </c>
      <c r="E41" s="7">
        <v>389.88</v>
      </c>
      <c r="F41" s="8">
        <v>2.7199999999999998E-2</v>
      </c>
      <c r="G41" s="58"/>
    </row>
    <row r="42" spans="1:7" x14ac:dyDescent="0.25">
      <c r="A42" s="57" t="s">
        <v>2917</v>
      </c>
      <c r="B42" s="17" t="s">
        <v>2918</v>
      </c>
      <c r="C42" s="17" t="s">
        <v>2919</v>
      </c>
      <c r="D42" s="6">
        <v>2469</v>
      </c>
      <c r="E42" s="7">
        <v>374.85</v>
      </c>
      <c r="F42" s="8">
        <v>2.6200000000000001E-2</v>
      </c>
      <c r="G42" s="58"/>
    </row>
    <row r="43" spans="1:7" x14ac:dyDescent="0.25">
      <c r="A43" s="57" t="s">
        <v>2920</v>
      </c>
      <c r="B43" s="17" t="s">
        <v>2921</v>
      </c>
      <c r="C43" s="17" t="s">
        <v>2922</v>
      </c>
      <c r="D43" s="6">
        <v>541</v>
      </c>
      <c r="E43" s="7">
        <v>262.16000000000003</v>
      </c>
      <c r="F43" s="8">
        <v>1.83E-2</v>
      </c>
      <c r="G43" s="58"/>
    </row>
    <row r="44" spans="1:7" x14ac:dyDescent="0.25">
      <c r="A44" s="57" t="s">
        <v>2923</v>
      </c>
      <c r="B44" s="17" t="s">
        <v>2924</v>
      </c>
      <c r="C44" s="17" t="s">
        <v>2912</v>
      </c>
      <c r="D44" s="6">
        <v>2868</v>
      </c>
      <c r="E44" s="7">
        <v>231.3</v>
      </c>
      <c r="F44" s="8">
        <v>1.6199999999999999E-2</v>
      </c>
      <c r="G44" s="58"/>
    </row>
    <row r="45" spans="1:7" x14ac:dyDescent="0.25">
      <c r="A45" s="57" t="s">
        <v>2925</v>
      </c>
      <c r="B45" s="17" t="s">
        <v>2926</v>
      </c>
      <c r="C45" s="17" t="s">
        <v>2927</v>
      </c>
      <c r="D45" s="6">
        <v>2429</v>
      </c>
      <c r="E45" s="7">
        <v>230.18</v>
      </c>
      <c r="F45" s="8">
        <v>1.61E-2</v>
      </c>
      <c r="G45" s="58"/>
    </row>
    <row r="46" spans="1:7" x14ac:dyDescent="0.25">
      <c r="A46" s="57" t="s">
        <v>2928</v>
      </c>
      <c r="B46" s="17" t="s">
        <v>2929</v>
      </c>
      <c r="C46" s="17" t="s">
        <v>2927</v>
      </c>
      <c r="D46" s="6">
        <v>982</v>
      </c>
      <c r="E46" s="7">
        <v>204.45</v>
      </c>
      <c r="F46" s="8">
        <v>1.43E-2</v>
      </c>
      <c r="G46" s="58"/>
    </row>
    <row r="47" spans="1:7" x14ac:dyDescent="0.25">
      <c r="A47" s="57" t="s">
        <v>2930</v>
      </c>
      <c r="B47" s="17" t="s">
        <v>2931</v>
      </c>
      <c r="C47" s="17" t="s">
        <v>2919</v>
      </c>
      <c r="D47" s="6">
        <v>748</v>
      </c>
      <c r="E47" s="7">
        <v>177.31</v>
      </c>
      <c r="F47" s="8">
        <v>1.24E-2</v>
      </c>
      <c r="G47" s="58"/>
    </row>
    <row r="48" spans="1:7" x14ac:dyDescent="0.25">
      <c r="A48" s="57" t="s">
        <v>2932</v>
      </c>
      <c r="B48" s="17" t="s">
        <v>2933</v>
      </c>
      <c r="C48" s="17" t="s">
        <v>2927</v>
      </c>
      <c r="D48" s="6">
        <v>493</v>
      </c>
      <c r="E48" s="7">
        <v>164.04</v>
      </c>
      <c r="F48" s="8">
        <v>1.15E-2</v>
      </c>
      <c r="G48" s="58"/>
    </row>
    <row r="49" spans="1:10" x14ac:dyDescent="0.25">
      <c r="A49" s="57" t="s">
        <v>2934</v>
      </c>
      <c r="B49" s="17" t="s">
        <v>2935</v>
      </c>
      <c r="C49" s="17" t="s">
        <v>2927</v>
      </c>
      <c r="D49" s="6">
        <v>479</v>
      </c>
      <c r="E49" s="7">
        <v>142.91999999999999</v>
      </c>
      <c r="F49" s="8">
        <v>0.01</v>
      </c>
      <c r="G49" s="58"/>
    </row>
    <row r="50" spans="1:10" x14ac:dyDescent="0.25">
      <c r="A50" s="57" t="s">
        <v>2936</v>
      </c>
      <c r="B50" s="17" t="s">
        <v>2937</v>
      </c>
      <c r="C50" s="17" t="s">
        <v>2927</v>
      </c>
      <c r="D50" s="6">
        <v>1861</v>
      </c>
      <c r="E50" s="7">
        <v>135.22</v>
      </c>
      <c r="F50" s="8">
        <v>9.4000000000000004E-3</v>
      </c>
      <c r="G50" s="58"/>
    </row>
    <row r="51" spans="1:10" x14ac:dyDescent="0.25">
      <c r="A51" s="57" t="s">
        <v>2938</v>
      </c>
      <c r="B51" s="17" t="s">
        <v>2939</v>
      </c>
      <c r="C51" s="17" t="s">
        <v>2919</v>
      </c>
      <c r="D51" s="6">
        <v>360</v>
      </c>
      <c r="E51" s="7">
        <v>125.46</v>
      </c>
      <c r="F51" s="8">
        <v>8.8000000000000005E-3</v>
      </c>
      <c r="G51" s="58"/>
    </row>
    <row r="52" spans="1:10" x14ac:dyDescent="0.25">
      <c r="A52" s="57" t="s">
        <v>2940</v>
      </c>
      <c r="B52" s="17" t="s">
        <v>2941</v>
      </c>
      <c r="C52" s="17" t="s">
        <v>2919</v>
      </c>
      <c r="D52" s="6">
        <v>1743</v>
      </c>
      <c r="E52" s="7">
        <v>106.45</v>
      </c>
      <c r="F52" s="8">
        <v>7.4000000000000003E-3</v>
      </c>
      <c r="G52" s="58"/>
    </row>
    <row r="53" spans="1:10" x14ac:dyDescent="0.25">
      <c r="A53" s="57" t="s">
        <v>2942</v>
      </c>
      <c r="B53" s="17" t="s">
        <v>2943</v>
      </c>
      <c r="C53" s="17" t="s">
        <v>2927</v>
      </c>
      <c r="D53" s="6">
        <v>405</v>
      </c>
      <c r="E53" s="7">
        <v>83.56</v>
      </c>
      <c r="F53" s="8">
        <v>5.7999999999999996E-3</v>
      </c>
      <c r="G53" s="58"/>
    </row>
    <row r="54" spans="1:10" x14ac:dyDescent="0.25">
      <c r="A54" s="57" t="s">
        <v>2944</v>
      </c>
      <c r="B54" s="17" t="s">
        <v>2945</v>
      </c>
      <c r="C54" s="17" t="s">
        <v>2922</v>
      </c>
      <c r="D54" s="6">
        <v>256</v>
      </c>
      <c r="E54" s="7">
        <v>53.98</v>
      </c>
      <c r="F54" s="8">
        <v>3.8E-3</v>
      </c>
      <c r="G54" s="58"/>
    </row>
    <row r="55" spans="1:10" x14ac:dyDescent="0.25">
      <c r="A55" s="57" t="s">
        <v>2946</v>
      </c>
      <c r="B55" s="17" t="s">
        <v>2947</v>
      </c>
      <c r="C55" s="17" t="s">
        <v>2922</v>
      </c>
      <c r="D55" s="6">
        <v>411</v>
      </c>
      <c r="E55" s="7">
        <v>49.86</v>
      </c>
      <c r="F55" s="8">
        <v>3.5000000000000001E-3</v>
      </c>
      <c r="G55" s="58"/>
    </row>
    <row r="56" spans="1:10" x14ac:dyDescent="0.25">
      <c r="A56" s="57" t="s">
        <v>2948</v>
      </c>
      <c r="B56" s="17" t="s">
        <v>2949</v>
      </c>
      <c r="C56" s="17" t="s">
        <v>2950</v>
      </c>
      <c r="D56" s="6">
        <v>454</v>
      </c>
      <c r="E56" s="7">
        <v>40.33</v>
      </c>
      <c r="F56" s="8">
        <v>2.8E-3</v>
      </c>
      <c r="G56" s="58"/>
    </row>
    <row r="57" spans="1:10" x14ac:dyDescent="0.25">
      <c r="A57" s="57" t="s">
        <v>2951</v>
      </c>
      <c r="B57" s="17" t="s">
        <v>2952</v>
      </c>
      <c r="C57" s="17" t="s">
        <v>2922</v>
      </c>
      <c r="D57" s="6">
        <v>222</v>
      </c>
      <c r="E57" s="7">
        <v>25.42</v>
      </c>
      <c r="F57" s="8">
        <v>1.8E-3</v>
      </c>
      <c r="G57" s="58"/>
    </row>
    <row r="58" spans="1:10" x14ac:dyDescent="0.25">
      <c r="A58" s="57" t="s">
        <v>2953</v>
      </c>
      <c r="B58" s="17" t="s">
        <v>2954</v>
      </c>
      <c r="C58" s="17"/>
      <c r="D58" s="6">
        <v>10</v>
      </c>
      <c r="E58" s="7">
        <v>1.07</v>
      </c>
      <c r="F58" s="8">
        <v>1E-4</v>
      </c>
      <c r="G58" s="58"/>
    </row>
    <row r="59" spans="1:10" x14ac:dyDescent="0.25">
      <c r="A59" s="59" t="s">
        <v>129</v>
      </c>
      <c r="B59" s="18"/>
      <c r="C59" s="18"/>
      <c r="D59" s="9"/>
      <c r="E59" s="20">
        <f>SUM(E39:E58)</f>
        <v>3974.0199999999995</v>
      </c>
      <c r="F59" s="21">
        <f>SUM(F39:F58)</f>
        <v>0.27770000000000011</v>
      </c>
      <c r="G59" s="60"/>
    </row>
    <row r="60" spans="1:10" x14ac:dyDescent="0.25">
      <c r="A60" s="59"/>
      <c r="B60" s="17"/>
      <c r="C60" s="17"/>
      <c r="D60" s="6"/>
      <c r="E60" s="30"/>
      <c r="F60" s="31"/>
      <c r="G60" s="58"/>
    </row>
    <row r="61" spans="1:10" x14ac:dyDescent="0.25">
      <c r="A61" s="61" t="s">
        <v>165</v>
      </c>
      <c r="B61" s="40"/>
      <c r="C61" s="40"/>
      <c r="D61" s="41"/>
      <c r="E61" s="14">
        <v>14134.72</v>
      </c>
      <c r="F61" s="15">
        <v>0.98760000000000003</v>
      </c>
      <c r="G61" s="60"/>
      <c r="J61" s="32"/>
    </row>
    <row r="62" spans="1:10" x14ac:dyDescent="0.25">
      <c r="A62" s="57"/>
      <c r="B62" s="17"/>
      <c r="C62" s="17"/>
      <c r="D62" s="6"/>
      <c r="E62" s="7"/>
      <c r="F62" s="8"/>
      <c r="G62" s="58"/>
    </row>
    <row r="63" spans="1:10" x14ac:dyDescent="0.25">
      <c r="A63" s="57"/>
      <c r="B63" s="17"/>
      <c r="C63" s="17"/>
      <c r="D63" s="6"/>
      <c r="E63" s="7"/>
      <c r="F63" s="8"/>
      <c r="G63" s="58"/>
    </row>
    <row r="64" spans="1:10" x14ac:dyDescent="0.25">
      <c r="A64" s="59" t="s">
        <v>169</v>
      </c>
      <c r="B64" s="17"/>
      <c r="C64" s="17"/>
      <c r="D64" s="6"/>
      <c r="E64" s="7"/>
      <c r="F64" s="8"/>
      <c r="G64" s="58"/>
    </row>
    <row r="65" spans="1:7" x14ac:dyDescent="0.25">
      <c r="A65" s="57" t="s">
        <v>170</v>
      </c>
      <c r="B65" s="17"/>
      <c r="C65" s="17"/>
      <c r="D65" s="6"/>
      <c r="E65" s="7">
        <v>16.98</v>
      </c>
      <c r="F65" s="8">
        <v>1.1999999999999999E-3</v>
      </c>
      <c r="G65" s="58">
        <v>7.0182999999999995E-2</v>
      </c>
    </row>
    <row r="66" spans="1:7" x14ac:dyDescent="0.25">
      <c r="A66" s="59" t="s">
        <v>129</v>
      </c>
      <c r="B66" s="18"/>
      <c r="C66" s="18"/>
      <c r="D66" s="9"/>
      <c r="E66" s="20">
        <v>16.98</v>
      </c>
      <c r="F66" s="21">
        <v>1.1999999999999999E-3</v>
      </c>
      <c r="G66" s="60"/>
    </row>
    <row r="67" spans="1:7" x14ac:dyDescent="0.25">
      <c r="A67" s="57"/>
      <c r="B67" s="17"/>
      <c r="C67" s="17"/>
      <c r="D67" s="6"/>
      <c r="E67" s="7"/>
      <c r="F67" s="8"/>
      <c r="G67" s="58"/>
    </row>
    <row r="68" spans="1:7" x14ac:dyDescent="0.25">
      <c r="A68" s="61" t="s">
        <v>165</v>
      </c>
      <c r="B68" s="40"/>
      <c r="C68" s="40"/>
      <c r="D68" s="41"/>
      <c r="E68" s="20">
        <v>16.98</v>
      </c>
      <c r="F68" s="21">
        <v>1.1999999999999999E-3</v>
      </c>
      <c r="G68" s="60"/>
    </row>
    <row r="69" spans="1:7" x14ac:dyDescent="0.25">
      <c r="A69" s="57" t="s">
        <v>171</v>
      </c>
      <c r="B69" s="17"/>
      <c r="C69" s="17"/>
      <c r="D69" s="6"/>
      <c r="E69" s="7">
        <v>1.3062600000000001E-2</v>
      </c>
      <c r="F69" s="45" t="s">
        <v>172</v>
      </c>
      <c r="G69" s="58"/>
    </row>
    <row r="70" spans="1:7" x14ac:dyDescent="0.25">
      <c r="A70" s="57" t="s">
        <v>173</v>
      </c>
      <c r="B70" s="17"/>
      <c r="C70" s="17"/>
      <c r="D70" s="6"/>
      <c r="E70" s="7">
        <v>165.8169374</v>
      </c>
      <c r="F70" s="8">
        <v>1.12E-2</v>
      </c>
      <c r="G70" s="58">
        <v>7.0182999999999995E-2</v>
      </c>
    </row>
    <row r="71" spans="1:7" x14ac:dyDescent="0.25">
      <c r="A71" s="62" t="s">
        <v>174</v>
      </c>
      <c r="B71" s="19"/>
      <c r="C71" s="19"/>
      <c r="D71" s="13"/>
      <c r="E71" s="14">
        <v>14317.53</v>
      </c>
      <c r="F71" s="15">
        <v>1</v>
      </c>
      <c r="G71" s="63"/>
    </row>
    <row r="72" spans="1:7" x14ac:dyDescent="0.25">
      <c r="A72" s="48"/>
      <c r="G72" s="49"/>
    </row>
    <row r="73" spans="1:7" x14ac:dyDescent="0.25">
      <c r="A73" s="46" t="s">
        <v>177</v>
      </c>
      <c r="G73" s="49"/>
    </row>
    <row r="74" spans="1:7" x14ac:dyDescent="0.25">
      <c r="A74" s="48"/>
      <c r="G74" s="49"/>
    </row>
    <row r="75" spans="1:7" x14ac:dyDescent="0.25">
      <c r="A75" s="46" t="s">
        <v>187</v>
      </c>
      <c r="G75" s="49"/>
    </row>
    <row r="76" spans="1:7" x14ac:dyDescent="0.25">
      <c r="A76" s="65" t="s">
        <v>188</v>
      </c>
      <c r="B76" s="66" t="s">
        <v>123</v>
      </c>
      <c r="G76" s="49"/>
    </row>
    <row r="77" spans="1:7" x14ac:dyDescent="0.25">
      <c r="A77" s="48" t="s">
        <v>189</v>
      </c>
      <c r="G77" s="49"/>
    </row>
    <row r="78" spans="1:7" x14ac:dyDescent="0.25">
      <c r="A78" s="48" t="s">
        <v>190</v>
      </c>
      <c r="B78" s="66" t="s">
        <v>191</v>
      </c>
      <c r="C78" s="66" t="s">
        <v>191</v>
      </c>
      <c r="G78" s="49"/>
    </row>
    <row r="79" spans="1:7" x14ac:dyDescent="0.25">
      <c r="A79" s="48"/>
      <c r="B79" s="28">
        <v>45198</v>
      </c>
      <c r="C79" s="28">
        <v>45382</v>
      </c>
      <c r="G79" s="49"/>
    </row>
    <row r="80" spans="1:7" x14ac:dyDescent="0.25">
      <c r="A80" s="48" t="s">
        <v>195</v>
      </c>
      <c r="B80">
        <v>14.489699999999999</v>
      </c>
      <c r="C80">
        <v>17.511199999999999</v>
      </c>
      <c r="E80" s="2"/>
      <c r="G80" s="68"/>
    </row>
    <row r="81" spans="1:7" x14ac:dyDescent="0.25">
      <c r="A81" s="48" t="s">
        <v>196</v>
      </c>
      <c r="B81">
        <v>14.489699999999999</v>
      </c>
      <c r="C81">
        <v>17.511199999999999</v>
      </c>
      <c r="E81" s="2"/>
      <c r="G81" s="68"/>
    </row>
    <row r="82" spans="1:7" x14ac:dyDescent="0.25">
      <c r="A82" s="48" t="s">
        <v>669</v>
      </c>
      <c r="B82">
        <v>14.242699999999999</v>
      </c>
      <c r="C82">
        <v>17.164100000000001</v>
      </c>
      <c r="E82" s="2"/>
      <c r="G82" s="68"/>
    </row>
    <row r="83" spans="1:7" x14ac:dyDescent="0.25">
      <c r="A83" s="48" t="s">
        <v>670</v>
      </c>
      <c r="B83">
        <v>14.242699999999999</v>
      </c>
      <c r="C83">
        <v>17.164100000000001</v>
      </c>
      <c r="E83" s="2"/>
      <c r="G83" s="68"/>
    </row>
    <row r="84" spans="1:7" x14ac:dyDescent="0.25">
      <c r="A84" s="48"/>
      <c r="E84" s="2"/>
      <c r="G84" s="68"/>
    </row>
    <row r="85" spans="1:7" x14ac:dyDescent="0.25">
      <c r="A85" s="47" t="s">
        <v>205</v>
      </c>
      <c r="E85" s="2"/>
      <c r="G85" s="68"/>
    </row>
    <row r="86" spans="1:7" x14ac:dyDescent="0.25">
      <c r="A86" s="48"/>
      <c r="E86" s="2"/>
      <c r="G86" s="68"/>
    </row>
    <row r="87" spans="1:7" x14ac:dyDescent="0.25">
      <c r="A87" s="48" t="s">
        <v>207</v>
      </c>
      <c r="B87" s="66" t="s">
        <v>123</v>
      </c>
      <c r="G87" s="49"/>
    </row>
    <row r="88" spans="1:7" x14ac:dyDescent="0.25">
      <c r="A88" s="48" t="s">
        <v>208</v>
      </c>
      <c r="B88" s="66" t="s">
        <v>123</v>
      </c>
      <c r="G88" s="49"/>
    </row>
    <row r="89" spans="1:7" x14ac:dyDescent="0.25">
      <c r="A89" s="65" t="s">
        <v>209</v>
      </c>
      <c r="B89" s="66" t="s">
        <v>123</v>
      </c>
      <c r="G89" s="49"/>
    </row>
    <row r="90" spans="1:7" x14ac:dyDescent="0.25">
      <c r="A90" s="65" t="s">
        <v>210</v>
      </c>
      <c r="B90" s="69">
        <f>+E59</f>
        <v>3974.0199999999995</v>
      </c>
      <c r="G90" s="49"/>
    </row>
    <row r="91" spans="1:7" ht="34.5" customHeight="1" x14ac:dyDescent="0.25">
      <c r="A91" s="65" t="s">
        <v>2896</v>
      </c>
      <c r="B91" s="66" t="s">
        <v>123</v>
      </c>
      <c r="G91" s="49"/>
    </row>
    <row r="92" spans="1:7" ht="30" customHeight="1" x14ac:dyDescent="0.25">
      <c r="A92" s="65" t="s">
        <v>2897</v>
      </c>
      <c r="B92" s="66" t="s">
        <v>123</v>
      </c>
      <c r="G92" s="49"/>
    </row>
    <row r="93" spans="1:7" ht="30" customHeight="1" x14ac:dyDescent="0.25">
      <c r="A93" s="65" t="s">
        <v>2898</v>
      </c>
      <c r="B93" s="66" t="s">
        <v>123</v>
      </c>
      <c r="G93" s="49"/>
    </row>
    <row r="94" spans="1:7" ht="30" customHeight="1" x14ac:dyDescent="0.25">
      <c r="A94" s="65" t="s">
        <v>214</v>
      </c>
      <c r="B94" s="66" t="s">
        <v>123</v>
      </c>
      <c r="G94" s="49"/>
    </row>
    <row r="95" spans="1:7" x14ac:dyDescent="0.25">
      <c r="A95" s="48" t="s">
        <v>215</v>
      </c>
      <c r="B95" s="66" t="s">
        <v>123</v>
      </c>
      <c r="G95" s="49"/>
    </row>
    <row r="96" spans="1:7" ht="15.75" customHeight="1" thickBot="1" x14ac:dyDescent="0.3">
      <c r="A96" s="70"/>
      <c r="B96" s="71"/>
      <c r="C96" s="71"/>
      <c r="D96" s="71"/>
      <c r="E96" s="71"/>
      <c r="F96" s="71"/>
      <c r="G96" s="72"/>
    </row>
    <row r="98" spans="1:4" ht="69.95" customHeight="1" x14ac:dyDescent="0.25">
      <c r="A98" s="137" t="s">
        <v>217</v>
      </c>
      <c r="B98" s="137" t="s">
        <v>218</v>
      </c>
      <c r="C98" s="137" t="s">
        <v>5</v>
      </c>
      <c r="D98" s="137" t="s">
        <v>6</v>
      </c>
    </row>
    <row r="99" spans="1:4" ht="69.95" customHeight="1" x14ac:dyDescent="0.25">
      <c r="A99" s="137" t="s">
        <v>2955</v>
      </c>
      <c r="B99" s="137"/>
      <c r="C99" s="137" t="s">
        <v>99</v>
      </c>
      <c r="D99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23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71.14062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458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41.45" customHeight="1" x14ac:dyDescent="0.25">
      <c r="A4" s="144" t="s">
        <v>459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9" t="s">
        <v>122</v>
      </c>
      <c r="B9" s="17"/>
      <c r="C9" s="17"/>
      <c r="D9" s="6"/>
      <c r="E9" s="44" t="s">
        <v>123</v>
      </c>
      <c r="F9" s="45" t="s">
        <v>123</v>
      </c>
      <c r="G9" s="58"/>
    </row>
    <row r="10" spans="1:8" x14ac:dyDescent="0.25">
      <c r="A10" s="57"/>
      <c r="B10" s="17"/>
      <c r="C10" s="17"/>
      <c r="D10" s="6"/>
      <c r="E10" s="7"/>
      <c r="F10" s="8"/>
      <c r="G10" s="58"/>
    </row>
    <row r="11" spans="1:8" x14ac:dyDescent="0.25">
      <c r="A11" s="59" t="s">
        <v>221</v>
      </c>
      <c r="B11" s="17"/>
      <c r="C11" s="17"/>
      <c r="D11" s="6"/>
      <c r="E11" s="7"/>
      <c r="F11" s="8"/>
      <c r="G11" s="58"/>
    </row>
    <row r="12" spans="1:8" x14ac:dyDescent="0.25">
      <c r="A12" s="59" t="s">
        <v>222</v>
      </c>
      <c r="B12" s="17"/>
      <c r="C12" s="17"/>
      <c r="D12" s="6"/>
      <c r="E12" s="7"/>
      <c r="F12" s="8"/>
      <c r="G12" s="58"/>
    </row>
    <row r="13" spans="1:8" x14ac:dyDescent="0.25">
      <c r="A13" s="57" t="s">
        <v>460</v>
      </c>
      <c r="B13" s="17" t="s">
        <v>461</v>
      </c>
      <c r="C13" s="17" t="s">
        <v>228</v>
      </c>
      <c r="D13" s="6">
        <v>102000000</v>
      </c>
      <c r="E13" s="7">
        <v>96086.35</v>
      </c>
      <c r="F13" s="8">
        <v>7.1300000000000002E-2</v>
      </c>
      <c r="G13" s="58">
        <v>7.4999999999999997E-2</v>
      </c>
    </row>
    <row r="14" spans="1:8" x14ac:dyDescent="0.25">
      <c r="A14" s="57" t="s">
        <v>462</v>
      </c>
      <c r="B14" s="17" t="s">
        <v>463</v>
      </c>
      <c r="C14" s="17" t="s">
        <v>239</v>
      </c>
      <c r="D14" s="6">
        <v>100000000</v>
      </c>
      <c r="E14" s="7">
        <v>94492.5</v>
      </c>
      <c r="F14" s="8">
        <v>7.0099999999999996E-2</v>
      </c>
      <c r="G14" s="58">
        <v>7.485E-2</v>
      </c>
    </row>
    <row r="15" spans="1:8" x14ac:dyDescent="0.25">
      <c r="A15" s="57" t="s">
        <v>464</v>
      </c>
      <c r="B15" s="17" t="s">
        <v>465</v>
      </c>
      <c r="C15" s="17" t="s">
        <v>228</v>
      </c>
      <c r="D15" s="6">
        <v>97500000</v>
      </c>
      <c r="E15" s="7">
        <v>94343.54</v>
      </c>
      <c r="F15" s="8">
        <v>7.0000000000000007E-2</v>
      </c>
      <c r="G15" s="58">
        <v>7.5075000000000003E-2</v>
      </c>
    </row>
    <row r="16" spans="1:8" x14ac:dyDescent="0.25">
      <c r="A16" s="57" t="s">
        <v>466</v>
      </c>
      <c r="B16" s="17" t="s">
        <v>467</v>
      </c>
      <c r="C16" s="17" t="s">
        <v>228</v>
      </c>
      <c r="D16" s="6">
        <v>98500000</v>
      </c>
      <c r="E16" s="7">
        <v>93893.55</v>
      </c>
      <c r="F16" s="8">
        <v>6.9599999999999995E-2</v>
      </c>
      <c r="G16" s="58">
        <v>7.3723999999999998E-2</v>
      </c>
    </row>
    <row r="17" spans="1:7" x14ac:dyDescent="0.25">
      <c r="A17" s="57" t="s">
        <v>468</v>
      </c>
      <c r="B17" s="17" t="s">
        <v>469</v>
      </c>
      <c r="C17" s="17" t="s">
        <v>239</v>
      </c>
      <c r="D17" s="6">
        <v>96000000</v>
      </c>
      <c r="E17" s="7">
        <v>93116.26</v>
      </c>
      <c r="F17" s="8">
        <v>6.9099999999999995E-2</v>
      </c>
      <c r="G17" s="58">
        <v>7.3654999999999998E-2</v>
      </c>
    </row>
    <row r="18" spans="1:7" x14ac:dyDescent="0.25">
      <c r="A18" s="57" t="s">
        <v>470</v>
      </c>
      <c r="B18" s="17" t="s">
        <v>471</v>
      </c>
      <c r="C18" s="17" t="s">
        <v>228</v>
      </c>
      <c r="D18" s="6">
        <v>95500000</v>
      </c>
      <c r="E18" s="7">
        <v>92282.89</v>
      </c>
      <c r="F18" s="8">
        <v>6.8400000000000002E-2</v>
      </c>
      <c r="G18" s="58">
        <v>7.51E-2</v>
      </c>
    </row>
    <row r="19" spans="1:7" x14ac:dyDescent="0.25">
      <c r="A19" s="57" t="s">
        <v>472</v>
      </c>
      <c r="B19" s="17" t="s">
        <v>473</v>
      </c>
      <c r="C19" s="17" t="s">
        <v>239</v>
      </c>
      <c r="D19" s="6">
        <v>82000000</v>
      </c>
      <c r="E19" s="7">
        <v>77931</v>
      </c>
      <c r="F19" s="8">
        <v>5.7799999999999997E-2</v>
      </c>
      <c r="G19" s="58">
        <v>7.3245000000000005E-2</v>
      </c>
    </row>
    <row r="20" spans="1:7" x14ac:dyDescent="0.25">
      <c r="A20" s="57" t="s">
        <v>474</v>
      </c>
      <c r="B20" s="17" t="s">
        <v>475</v>
      </c>
      <c r="C20" s="17" t="s">
        <v>228</v>
      </c>
      <c r="D20" s="6">
        <v>80000000</v>
      </c>
      <c r="E20" s="7">
        <v>76706.960000000006</v>
      </c>
      <c r="F20" s="8">
        <v>5.6899999999999999E-2</v>
      </c>
      <c r="G20" s="58">
        <v>7.3999999999999996E-2</v>
      </c>
    </row>
    <row r="21" spans="1:7" x14ac:dyDescent="0.25">
      <c r="A21" s="57" t="s">
        <v>476</v>
      </c>
      <c r="B21" s="17" t="s">
        <v>477</v>
      </c>
      <c r="C21" s="17" t="s">
        <v>228</v>
      </c>
      <c r="D21" s="6">
        <v>80000000</v>
      </c>
      <c r="E21" s="7">
        <v>75431.520000000004</v>
      </c>
      <c r="F21" s="8">
        <v>5.5899999999999998E-2</v>
      </c>
      <c r="G21" s="58">
        <v>7.3557999999999998E-2</v>
      </c>
    </row>
    <row r="22" spans="1:7" x14ac:dyDescent="0.25">
      <c r="A22" s="57" t="s">
        <v>478</v>
      </c>
      <c r="B22" s="17" t="s">
        <v>479</v>
      </c>
      <c r="C22" s="17" t="s">
        <v>480</v>
      </c>
      <c r="D22" s="6">
        <v>66500000</v>
      </c>
      <c r="E22" s="7">
        <v>63337.26</v>
      </c>
      <c r="F22" s="8">
        <v>4.7E-2</v>
      </c>
      <c r="G22" s="58">
        <v>7.5850000000000001E-2</v>
      </c>
    </row>
    <row r="23" spans="1:7" x14ac:dyDescent="0.25">
      <c r="A23" s="57" t="s">
        <v>481</v>
      </c>
      <c r="B23" s="17" t="s">
        <v>482</v>
      </c>
      <c r="C23" s="17" t="s">
        <v>228</v>
      </c>
      <c r="D23" s="6">
        <v>56500000</v>
      </c>
      <c r="E23" s="7">
        <v>56915.44</v>
      </c>
      <c r="F23" s="8">
        <v>4.2200000000000001E-2</v>
      </c>
      <c r="G23" s="58">
        <v>7.4193999999999996E-2</v>
      </c>
    </row>
    <row r="24" spans="1:7" x14ac:dyDescent="0.25">
      <c r="A24" s="57" t="s">
        <v>483</v>
      </c>
      <c r="B24" s="17" t="s">
        <v>484</v>
      </c>
      <c r="C24" s="17" t="s">
        <v>228</v>
      </c>
      <c r="D24" s="6">
        <v>38500000</v>
      </c>
      <c r="E24" s="7">
        <v>36287.06</v>
      </c>
      <c r="F24" s="8">
        <v>2.69E-2</v>
      </c>
      <c r="G24" s="58">
        <v>7.3525999999999994E-2</v>
      </c>
    </row>
    <row r="25" spans="1:7" x14ac:dyDescent="0.25">
      <c r="A25" s="57" t="s">
        <v>485</v>
      </c>
      <c r="B25" s="17" t="s">
        <v>486</v>
      </c>
      <c r="C25" s="17" t="s">
        <v>228</v>
      </c>
      <c r="D25" s="6">
        <v>33500000</v>
      </c>
      <c r="E25" s="7">
        <v>33542.949999999997</v>
      </c>
      <c r="F25" s="8">
        <v>2.4899999999999999E-2</v>
      </c>
      <c r="G25" s="58">
        <v>7.5175000000000006E-2</v>
      </c>
    </row>
    <row r="26" spans="1:7" x14ac:dyDescent="0.25">
      <c r="A26" s="57" t="s">
        <v>487</v>
      </c>
      <c r="B26" s="17" t="s">
        <v>488</v>
      </c>
      <c r="C26" s="17" t="s">
        <v>228</v>
      </c>
      <c r="D26" s="6">
        <v>27000000</v>
      </c>
      <c r="E26" s="7">
        <v>27436.91</v>
      </c>
      <c r="F26" s="8">
        <v>2.0299999999999999E-2</v>
      </c>
      <c r="G26" s="58">
        <v>7.51E-2</v>
      </c>
    </row>
    <row r="27" spans="1:7" x14ac:dyDescent="0.25">
      <c r="A27" s="57" t="s">
        <v>489</v>
      </c>
      <c r="B27" s="17" t="s">
        <v>490</v>
      </c>
      <c r="C27" s="17" t="s">
        <v>228</v>
      </c>
      <c r="D27" s="6">
        <v>28000000</v>
      </c>
      <c r="E27" s="7">
        <v>27337.49</v>
      </c>
      <c r="F27" s="8">
        <v>2.0299999999999999E-2</v>
      </c>
      <c r="G27" s="58">
        <v>7.5200000000000003E-2</v>
      </c>
    </row>
    <row r="28" spans="1:7" x14ac:dyDescent="0.25">
      <c r="A28" s="57" t="s">
        <v>491</v>
      </c>
      <c r="B28" s="17" t="s">
        <v>492</v>
      </c>
      <c r="C28" s="17" t="s">
        <v>228</v>
      </c>
      <c r="D28" s="6">
        <v>27500000</v>
      </c>
      <c r="E28" s="7">
        <v>26474.5</v>
      </c>
      <c r="F28" s="8">
        <v>1.9599999999999999E-2</v>
      </c>
      <c r="G28" s="58">
        <v>7.5175000000000006E-2</v>
      </c>
    </row>
    <row r="29" spans="1:7" x14ac:dyDescent="0.25">
      <c r="A29" s="57" t="s">
        <v>316</v>
      </c>
      <c r="B29" s="17" t="s">
        <v>317</v>
      </c>
      <c r="C29" s="17" t="s">
        <v>228</v>
      </c>
      <c r="D29" s="6">
        <v>13500000</v>
      </c>
      <c r="E29" s="7">
        <v>13735.71</v>
      </c>
      <c r="F29" s="8">
        <v>1.0200000000000001E-2</v>
      </c>
      <c r="G29" s="58">
        <v>7.5175000000000006E-2</v>
      </c>
    </row>
    <row r="30" spans="1:7" x14ac:dyDescent="0.25">
      <c r="A30" s="57" t="s">
        <v>493</v>
      </c>
      <c r="B30" s="17" t="s">
        <v>494</v>
      </c>
      <c r="C30" s="17" t="s">
        <v>228</v>
      </c>
      <c r="D30" s="6">
        <v>12500000</v>
      </c>
      <c r="E30" s="7">
        <v>12188.65</v>
      </c>
      <c r="F30" s="8">
        <v>8.9999999999999993E-3</v>
      </c>
      <c r="G30" s="58">
        <v>7.5200000000000003E-2</v>
      </c>
    </row>
    <row r="31" spans="1:7" x14ac:dyDescent="0.25">
      <c r="A31" s="57" t="s">
        <v>495</v>
      </c>
      <c r="B31" s="17" t="s">
        <v>496</v>
      </c>
      <c r="C31" s="17" t="s">
        <v>228</v>
      </c>
      <c r="D31" s="6">
        <v>11500000</v>
      </c>
      <c r="E31" s="7">
        <v>11132.91</v>
      </c>
      <c r="F31" s="8">
        <v>8.3000000000000001E-3</v>
      </c>
      <c r="G31" s="58">
        <v>7.5075000000000003E-2</v>
      </c>
    </row>
    <row r="32" spans="1:7" x14ac:dyDescent="0.25">
      <c r="A32" s="57" t="s">
        <v>432</v>
      </c>
      <c r="B32" s="17" t="s">
        <v>433</v>
      </c>
      <c r="C32" s="17" t="s">
        <v>228</v>
      </c>
      <c r="D32" s="6">
        <v>9500000</v>
      </c>
      <c r="E32" s="7">
        <v>9853.51</v>
      </c>
      <c r="F32" s="8">
        <v>7.3000000000000001E-3</v>
      </c>
      <c r="G32" s="58">
        <v>7.3799000000000003E-2</v>
      </c>
    </row>
    <row r="33" spans="1:7" x14ac:dyDescent="0.25">
      <c r="A33" s="57" t="s">
        <v>497</v>
      </c>
      <c r="B33" s="17" t="s">
        <v>498</v>
      </c>
      <c r="C33" s="17" t="s">
        <v>228</v>
      </c>
      <c r="D33" s="6">
        <v>6000000</v>
      </c>
      <c r="E33" s="7">
        <v>6381.31</v>
      </c>
      <c r="F33" s="8">
        <v>4.7000000000000002E-3</v>
      </c>
      <c r="G33" s="58">
        <v>7.5200000000000003E-2</v>
      </c>
    </row>
    <row r="34" spans="1:7" x14ac:dyDescent="0.25">
      <c r="A34" s="57" t="s">
        <v>499</v>
      </c>
      <c r="B34" s="17" t="s">
        <v>500</v>
      </c>
      <c r="C34" s="17" t="s">
        <v>228</v>
      </c>
      <c r="D34" s="6">
        <v>6000000</v>
      </c>
      <c r="E34" s="7">
        <v>6076.08</v>
      </c>
      <c r="F34" s="8">
        <v>4.4999999999999997E-3</v>
      </c>
      <c r="G34" s="58">
        <v>7.5175000000000006E-2</v>
      </c>
    </row>
    <row r="35" spans="1:7" x14ac:dyDescent="0.25">
      <c r="A35" s="57" t="s">
        <v>501</v>
      </c>
      <c r="B35" s="17" t="s">
        <v>502</v>
      </c>
      <c r="C35" s="17" t="s">
        <v>228</v>
      </c>
      <c r="D35" s="6">
        <v>6000000</v>
      </c>
      <c r="E35" s="7">
        <v>6063.74</v>
      </c>
      <c r="F35" s="8">
        <v>4.4999999999999997E-3</v>
      </c>
      <c r="G35" s="58">
        <v>7.5200000000000003E-2</v>
      </c>
    </row>
    <row r="36" spans="1:7" x14ac:dyDescent="0.25">
      <c r="A36" s="57" t="s">
        <v>503</v>
      </c>
      <c r="B36" s="17" t="s">
        <v>504</v>
      </c>
      <c r="C36" s="17" t="s">
        <v>228</v>
      </c>
      <c r="D36" s="6">
        <v>6000000</v>
      </c>
      <c r="E36" s="7">
        <v>5991.16</v>
      </c>
      <c r="F36" s="8">
        <v>4.4000000000000003E-3</v>
      </c>
      <c r="G36" s="58">
        <v>7.3774000000000006E-2</v>
      </c>
    </row>
    <row r="37" spans="1:7" x14ac:dyDescent="0.25">
      <c r="A37" s="57" t="s">
        <v>505</v>
      </c>
      <c r="B37" s="17" t="s">
        <v>506</v>
      </c>
      <c r="C37" s="17" t="s">
        <v>228</v>
      </c>
      <c r="D37" s="6">
        <v>3300000</v>
      </c>
      <c r="E37" s="7">
        <v>3458.05</v>
      </c>
      <c r="F37" s="8">
        <v>2.5999999999999999E-3</v>
      </c>
      <c r="G37" s="58">
        <v>7.3799000000000003E-2</v>
      </c>
    </row>
    <row r="38" spans="1:7" x14ac:dyDescent="0.25">
      <c r="A38" s="57" t="s">
        <v>507</v>
      </c>
      <c r="B38" s="17" t="s">
        <v>508</v>
      </c>
      <c r="C38" s="17" t="s">
        <v>228</v>
      </c>
      <c r="D38" s="6">
        <v>3500000</v>
      </c>
      <c r="E38" s="7">
        <v>3329.76</v>
      </c>
      <c r="F38" s="8">
        <v>2.5000000000000001E-3</v>
      </c>
      <c r="G38" s="58">
        <v>7.3557999999999998E-2</v>
      </c>
    </row>
    <row r="39" spans="1:7" x14ac:dyDescent="0.25">
      <c r="A39" s="57" t="s">
        <v>509</v>
      </c>
      <c r="B39" s="17" t="s">
        <v>510</v>
      </c>
      <c r="C39" s="17" t="s">
        <v>228</v>
      </c>
      <c r="D39" s="6">
        <v>3000000</v>
      </c>
      <c r="E39" s="7">
        <v>3144.87</v>
      </c>
      <c r="F39" s="8">
        <v>2.3E-3</v>
      </c>
      <c r="G39" s="58">
        <v>7.3679999999999995E-2</v>
      </c>
    </row>
    <row r="40" spans="1:7" x14ac:dyDescent="0.25">
      <c r="A40" s="57" t="s">
        <v>511</v>
      </c>
      <c r="B40" s="17" t="s">
        <v>512</v>
      </c>
      <c r="C40" s="17" t="s">
        <v>228</v>
      </c>
      <c r="D40" s="6">
        <v>2500000</v>
      </c>
      <c r="E40" s="7">
        <v>2588.06</v>
      </c>
      <c r="F40" s="8">
        <v>1.9E-3</v>
      </c>
      <c r="G40" s="58">
        <v>7.3848999999999998E-2</v>
      </c>
    </row>
    <row r="41" spans="1:7" x14ac:dyDescent="0.25">
      <c r="A41" s="57" t="s">
        <v>318</v>
      </c>
      <c r="B41" s="17" t="s">
        <v>319</v>
      </c>
      <c r="C41" s="17" t="s">
        <v>228</v>
      </c>
      <c r="D41" s="6">
        <v>2500000</v>
      </c>
      <c r="E41" s="7">
        <v>2539.67</v>
      </c>
      <c r="F41" s="8">
        <v>1.9E-3</v>
      </c>
      <c r="G41" s="58">
        <v>7.5200000000000003E-2</v>
      </c>
    </row>
    <row r="42" spans="1:7" x14ac:dyDescent="0.25">
      <c r="A42" s="57" t="s">
        <v>513</v>
      </c>
      <c r="B42" s="17" t="s">
        <v>514</v>
      </c>
      <c r="C42" s="17" t="s">
        <v>228</v>
      </c>
      <c r="D42" s="6">
        <v>2500000</v>
      </c>
      <c r="E42" s="7">
        <v>2519.34</v>
      </c>
      <c r="F42" s="8">
        <v>1.9E-3</v>
      </c>
      <c r="G42" s="58">
        <v>7.5200000000000003E-2</v>
      </c>
    </row>
    <row r="43" spans="1:7" x14ac:dyDescent="0.25">
      <c r="A43" s="57" t="s">
        <v>515</v>
      </c>
      <c r="B43" s="17" t="s">
        <v>516</v>
      </c>
      <c r="C43" s="17" t="s">
        <v>228</v>
      </c>
      <c r="D43" s="6">
        <v>2000000</v>
      </c>
      <c r="E43" s="7">
        <v>1988.1</v>
      </c>
      <c r="F43" s="8">
        <v>1.5E-3</v>
      </c>
      <c r="G43" s="58">
        <v>7.5200000000000003E-2</v>
      </c>
    </row>
    <row r="44" spans="1:7" x14ac:dyDescent="0.25">
      <c r="A44" s="57" t="s">
        <v>517</v>
      </c>
      <c r="B44" s="17" t="s">
        <v>518</v>
      </c>
      <c r="C44" s="17" t="s">
        <v>228</v>
      </c>
      <c r="D44" s="6">
        <v>1500000</v>
      </c>
      <c r="E44" s="7">
        <v>1620.28</v>
      </c>
      <c r="F44" s="8">
        <v>1.1999999999999999E-3</v>
      </c>
      <c r="G44" s="58">
        <v>7.4749999999999997E-2</v>
      </c>
    </row>
    <row r="45" spans="1:7" x14ac:dyDescent="0.25">
      <c r="A45" s="57" t="s">
        <v>519</v>
      </c>
      <c r="B45" s="17" t="s">
        <v>520</v>
      </c>
      <c r="C45" s="17" t="s">
        <v>228</v>
      </c>
      <c r="D45" s="6">
        <v>1500000</v>
      </c>
      <c r="E45" s="7">
        <v>1519.62</v>
      </c>
      <c r="F45" s="8">
        <v>1.1000000000000001E-3</v>
      </c>
      <c r="G45" s="58">
        <v>7.5200000000000003E-2</v>
      </c>
    </row>
    <row r="46" spans="1:7" x14ac:dyDescent="0.25">
      <c r="A46" s="57" t="s">
        <v>422</v>
      </c>
      <c r="B46" s="17" t="s">
        <v>423</v>
      </c>
      <c r="C46" s="17" t="s">
        <v>228</v>
      </c>
      <c r="D46" s="6">
        <v>1000000</v>
      </c>
      <c r="E46" s="7">
        <v>1078.22</v>
      </c>
      <c r="F46" s="8">
        <v>8.0000000000000004E-4</v>
      </c>
      <c r="G46" s="58">
        <v>7.4749999999999997E-2</v>
      </c>
    </row>
    <row r="47" spans="1:7" x14ac:dyDescent="0.25">
      <c r="A47" s="57" t="s">
        <v>521</v>
      </c>
      <c r="B47" s="17" t="s">
        <v>522</v>
      </c>
      <c r="C47" s="17" t="s">
        <v>228</v>
      </c>
      <c r="D47" s="6">
        <v>1000000</v>
      </c>
      <c r="E47" s="7">
        <v>1048.6400000000001</v>
      </c>
      <c r="F47" s="8">
        <v>8.0000000000000004E-4</v>
      </c>
      <c r="G47" s="58">
        <v>7.3799000000000003E-2</v>
      </c>
    </row>
    <row r="48" spans="1:7" x14ac:dyDescent="0.25">
      <c r="A48" s="57" t="s">
        <v>523</v>
      </c>
      <c r="B48" s="17" t="s">
        <v>524</v>
      </c>
      <c r="C48" s="17" t="s">
        <v>239</v>
      </c>
      <c r="D48" s="6">
        <v>1000000</v>
      </c>
      <c r="E48" s="7">
        <v>1043.5899999999999</v>
      </c>
      <c r="F48" s="8">
        <v>8.0000000000000004E-4</v>
      </c>
      <c r="G48" s="58">
        <v>7.4788999999999994E-2</v>
      </c>
    </row>
    <row r="49" spans="1:7" x14ac:dyDescent="0.25">
      <c r="A49" s="57" t="s">
        <v>418</v>
      </c>
      <c r="B49" s="17" t="s">
        <v>419</v>
      </c>
      <c r="C49" s="17" t="s">
        <v>228</v>
      </c>
      <c r="D49" s="6">
        <v>1000000</v>
      </c>
      <c r="E49" s="7">
        <v>1035.8</v>
      </c>
      <c r="F49" s="8">
        <v>8.0000000000000004E-4</v>
      </c>
      <c r="G49" s="58">
        <v>7.3799000000000003E-2</v>
      </c>
    </row>
    <row r="50" spans="1:7" x14ac:dyDescent="0.25">
      <c r="A50" s="57" t="s">
        <v>525</v>
      </c>
      <c r="B50" s="17" t="s">
        <v>526</v>
      </c>
      <c r="C50" s="17" t="s">
        <v>228</v>
      </c>
      <c r="D50" s="6">
        <v>1000000</v>
      </c>
      <c r="E50" s="7">
        <v>1033.5899999999999</v>
      </c>
      <c r="F50" s="8">
        <v>8.0000000000000004E-4</v>
      </c>
      <c r="G50" s="58">
        <v>7.4475E-2</v>
      </c>
    </row>
    <row r="51" spans="1:7" x14ac:dyDescent="0.25">
      <c r="A51" s="57" t="s">
        <v>527</v>
      </c>
      <c r="B51" s="17" t="s">
        <v>528</v>
      </c>
      <c r="C51" s="17" t="s">
        <v>228</v>
      </c>
      <c r="D51" s="6">
        <v>1000000</v>
      </c>
      <c r="E51" s="7">
        <v>999.17</v>
      </c>
      <c r="F51" s="8">
        <v>6.9999999999999999E-4</v>
      </c>
      <c r="G51" s="58">
        <v>7.3946999999999999E-2</v>
      </c>
    </row>
    <row r="52" spans="1:7" x14ac:dyDescent="0.25">
      <c r="A52" s="57" t="s">
        <v>529</v>
      </c>
      <c r="B52" s="17" t="s">
        <v>530</v>
      </c>
      <c r="C52" s="17" t="s">
        <v>228</v>
      </c>
      <c r="D52" s="6">
        <v>1000000</v>
      </c>
      <c r="E52" s="7">
        <v>973.18</v>
      </c>
      <c r="F52" s="8">
        <v>6.9999999999999999E-4</v>
      </c>
      <c r="G52" s="58">
        <v>7.51E-2</v>
      </c>
    </row>
    <row r="53" spans="1:7" x14ac:dyDescent="0.25">
      <c r="A53" s="57" t="s">
        <v>531</v>
      </c>
      <c r="B53" s="17" t="s">
        <v>532</v>
      </c>
      <c r="C53" s="17" t="s">
        <v>228</v>
      </c>
      <c r="D53" s="6">
        <v>500000</v>
      </c>
      <c r="E53" s="7">
        <v>548.51</v>
      </c>
      <c r="F53" s="8">
        <v>4.0000000000000002E-4</v>
      </c>
      <c r="G53" s="58">
        <v>7.3799000000000003E-2</v>
      </c>
    </row>
    <row r="54" spans="1:7" x14ac:dyDescent="0.25">
      <c r="A54" s="57" t="s">
        <v>533</v>
      </c>
      <c r="B54" s="17" t="s">
        <v>534</v>
      </c>
      <c r="C54" s="17" t="s">
        <v>338</v>
      </c>
      <c r="D54" s="6">
        <v>500000</v>
      </c>
      <c r="E54" s="7">
        <v>525.89</v>
      </c>
      <c r="F54" s="8">
        <v>4.0000000000000002E-4</v>
      </c>
      <c r="G54" s="58">
        <v>7.4260000000000007E-2</v>
      </c>
    </row>
    <row r="55" spans="1:7" x14ac:dyDescent="0.25">
      <c r="A55" s="57" t="s">
        <v>535</v>
      </c>
      <c r="B55" s="17" t="s">
        <v>536</v>
      </c>
      <c r="C55" s="17" t="s">
        <v>239</v>
      </c>
      <c r="D55" s="6">
        <v>500000</v>
      </c>
      <c r="E55" s="7">
        <v>521.07000000000005</v>
      </c>
      <c r="F55" s="8">
        <v>4.0000000000000002E-4</v>
      </c>
      <c r="G55" s="58">
        <v>7.4730000000000005E-2</v>
      </c>
    </row>
    <row r="56" spans="1:7" x14ac:dyDescent="0.25">
      <c r="A56" s="57" t="s">
        <v>537</v>
      </c>
      <c r="B56" s="17" t="s">
        <v>538</v>
      </c>
      <c r="C56" s="17" t="s">
        <v>228</v>
      </c>
      <c r="D56" s="6">
        <v>500000</v>
      </c>
      <c r="E56" s="7">
        <v>521.01</v>
      </c>
      <c r="F56" s="8">
        <v>4.0000000000000002E-4</v>
      </c>
      <c r="G56" s="58">
        <v>7.3946999999999999E-2</v>
      </c>
    </row>
    <row r="57" spans="1:7" x14ac:dyDescent="0.25">
      <c r="A57" s="57" t="s">
        <v>392</v>
      </c>
      <c r="B57" s="17" t="s">
        <v>393</v>
      </c>
      <c r="C57" s="17" t="s">
        <v>228</v>
      </c>
      <c r="D57" s="6">
        <v>500000</v>
      </c>
      <c r="E57" s="7">
        <v>516.5</v>
      </c>
      <c r="F57" s="8">
        <v>4.0000000000000002E-4</v>
      </c>
      <c r="G57" s="58">
        <v>7.4432999999999999E-2</v>
      </c>
    </row>
    <row r="58" spans="1:7" x14ac:dyDescent="0.25">
      <c r="A58" s="57" t="s">
        <v>539</v>
      </c>
      <c r="B58" s="17" t="s">
        <v>540</v>
      </c>
      <c r="C58" s="17" t="s">
        <v>228</v>
      </c>
      <c r="D58" s="6">
        <v>500000</v>
      </c>
      <c r="E58" s="7">
        <v>513.86</v>
      </c>
      <c r="F58" s="8">
        <v>4.0000000000000002E-4</v>
      </c>
      <c r="G58" s="58">
        <v>7.4494000000000005E-2</v>
      </c>
    </row>
    <row r="59" spans="1:7" x14ac:dyDescent="0.25">
      <c r="A59" s="57" t="s">
        <v>448</v>
      </c>
      <c r="B59" s="17" t="s">
        <v>449</v>
      </c>
      <c r="C59" s="17" t="s">
        <v>228</v>
      </c>
      <c r="D59" s="6">
        <v>500000</v>
      </c>
      <c r="E59" s="7">
        <v>513.30999999999995</v>
      </c>
      <c r="F59" s="8">
        <v>4.0000000000000002E-4</v>
      </c>
      <c r="G59" s="58">
        <v>7.4749999999999997E-2</v>
      </c>
    </row>
    <row r="60" spans="1:7" x14ac:dyDescent="0.25">
      <c r="A60" s="57" t="s">
        <v>541</v>
      </c>
      <c r="B60" s="17" t="s">
        <v>542</v>
      </c>
      <c r="C60" s="17" t="s">
        <v>225</v>
      </c>
      <c r="D60" s="6">
        <v>500000</v>
      </c>
      <c r="E60" s="7">
        <v>485.08</v>
      </c>
      <c r="F60" s="8">
        <v>4.0000000000000002E-4</v>
      </c>
      <c r="G60" s="58">
        <v>7.4260000000000007E-2</v>
      </c>
    </row>
    <row r="61" spans="1:7" x14ac:dyDescent="0.25">
      <c r="A61" s="57" t="s">
        <v>543</v>
      </c>
      <c r="B61" s="17" t="s">
        <v>544</v>
      </c>
      <c r="C61" s="17" t="s">
        <v>239</v>
      </c>
      <c r="D61" s="6">
        <v>500000</v>
      </c>
      <c r="E61" s="7">
        <v>481.75</v>
      </c>
      <c r="F61" s="8">
        <v>4.0000000000000002E-4</v>
      </c>
      <c r="G61" s="58">
        <v>7.5049000000000005E-2</v>
      </c>
    </row>
    <row r="62" spans="1:7" x14ac:dyDescent="0.25">
      <c r="A62" s="59" t="s">
        <v>129</v>
      </c>
      <c r="B62" s="18"/>
      <c r="C62" s="18"/>
      <c r="D62" s="9"/>
      <c r="E62" s="20">
        <v>1171586.17</v>
      </c>
      <c r="F62" s="21">
        <v>0.86909999999999998</v>
      </c>
      <c r="G62" s="60"/>
    </row>
    <row r="63" spans="1:7" x14ac:dyDescent="0.25">
      <c r="A63" s="57"/>
      <c r="B63" s="17"/>
      <c r="C63" s="17"/>
      <c r="D63" s="6"/>
      <c r="E63" s="7"/>
      <c r="F63" s="8"/>
      <c r="G63" s="58"/>
    </row>
    <row r="64" spans="1:7" x14ac:dyDescent="0.25">
      <c r="A64" s="59" t="s">
        <v>454</v>
      </c>
      <c r="B64" s="17"/>
      <c r="C64" s="17"/>
      <c r="D64" s="6"/>
      <c r="E64" s="7"/>
      <c r="F64" s="8"/>
      <c r="G64" s="58"/>
    </row>
    <row r="65" spans="1:7" x14ac:dyDescent="0.25">
      <c r="A65" s="57" t="s">
        <v>545</v>
      </c>
      <c r="B65" s="17" t="s">
        <v>546</v>
      </c>
      <c r="C65" s="17" t="s">
        <v>128</v>
      </c>
      <c r="D65" s="6">
        <v>51000000</v>
      </c>
      <c r="E65" s="7">
        <v>52372.21</v>
      </c>
      <c r="F65" s="8">
        <v>3.8800000000000001E-2</v>
      </c>
      <c r="G65" s="58">
        <v>7.1822278232000006E-2</v>
      </c>
    </row>
    <row r="66" spans="1:7" x14ac:dyDescent="0.25">
      <c r="A66" s="57" t="s">
        <v>547</v>
      </c>
      <c r="B66" s="17" t="s">
        <v>548</v>
      </c>
      <c r="C66" s="17" t="s">
        <v>128</v>
      </c>
      <c r="D66" s="6">
        <v>50000000</v>
      </c>
      <c r="E66" s="7">
        <v>50673.75</v>
      </c>
      <c r="F66" s="8">
        <v>3.7600000000000001E-2</v>
      </c>
      <c r="G66" s="58">
        <v>7.1839878208999994E-2</v>
      </c>
    </row>
    <row r="67" spans="1:7" x14ac:dyDescent="0.25">
      <c r="A67" s="57" t="s">
        <v>549</v>
      </c>
      <c r="B67" s="17" t="s">
        <v>550</v>
      </c>
      <c r="C67" s="17" t="s">
        <v>128</v>
      </c>
      <c r="D67" s="6">
        <v>16500000</v>
      </c>
      <c r="E67" s="7">
        <v>16580.8</v>
      </c>
      <c r="F67" s="8">
        <v>1.23E-2</v>
      </c>
      <c r="G67" s="58">
        <v>7.1928915600000004E-2</v>
      </c>
    </row>
    <row r="68" spans="1:7" x14ac:dyDescent="0.25">
      <c r="A68" s="59" t="s">
        <v>129</v>
      </c>
      <c r="B68" s="18"/>
      <c r="C68" s="18"/>
      <c r="D68" s="9"/>
      <c r="E68" s="20">
        <v>119626.76</v>
      </c>
      <c r="F68" s="21">
        <v>8.8700000000000001E-2</v>
      </c>
      <c r="G68" s="60"/>
    </row>
    <row r="69" spans="1:7" x14ac:dyDescent="0.25">
      <c r="A69" s="57"/>
      <c r="B69" s="17"/>
      <c r="C69" s="17"/>
      <c r="D69" s="6"/>
      <c r="E69" s="7"/>
      <c r="F69" s="8"/>
      <c r="G69" s="58"/>
    </row>
    <row r="70" spans="1:7" x14ac:dyDescent="0.25">
      <c r="A70" s="59" t="s">
        <v>304</v>
      </c>
      <c r="B70" s="17"/>
      <c r="C70" s="17"/>
      <c r="D70" s="6"/>
      <c r="E70" s="7"/>
      <c r="F70" s="8"/>
      <c r="G70" s="58"/>
    </row>
    <row r="71" spans="1:7" x14ac:dyDescent="0.25">
      <c r="A71" s="59" t="s">
        <v>129</v>
      </c>
      <c r="B71" s="17"/>
      <c r="C71" s="17"/>
      <c r="D71" s="6"/>
      <c r="E71" s="22" t="s">
        <v>123</v>
      </c>
      <c r="F71" s="23" t="s">
        <v>123</v>
      </c>
      <c r="G71" s="58"/>
    </row>
    <row r="72" spans="1:7" x14ac:dyDescent="0.25">
      <c r="A72" s="57"/>
      <c r="B72" s="17"/>
      <c r="C72" s="17"/>
      <c r="D72" s="6"/>
      <c r="E72" s="7"/>
      <c r="F72" s="8"/>
      <c r="G72" s="58"/>
    </row>
    <row r="73" spans="1:7" x14ac:dyDescent="0.25">
      <c r="A73" s="59" t="s">
        <v>305</v>
      </c>
      <c r="B73" s="17"/>
      <c r="C73" s="17"/>
      <c r="D73" s="6"/>
      <c r="E73" s="7"/>
      <c r="F73" s="8"/>
      <c r="G73" s="58"/>
    </row>
    <row r="74" spans="1:7" x14ac:dyDescent="0.25">
      <c r="A74" s="59" t="s">
        <v>129</v>
      </c>
      <c r="B74" s="17"/>
      <c r="C74" s="17"/>
      <c r="D74" s="6"/>
      <c r="E74" s="22" t="s">
        <v>123</v>
      </c>
      <c r="F74" s="23" t="s">
        <v>123</v>
      </c>
      <c r="G74" s="58"/>
    </row>
    <row r="75" spans="1:7" x14ac:dyDescent="0.25">
      <c r="A75" s="57"/>
      <c r="B75" s="17"/>
      <c r="C75" s="17"/>
      <c r="D75" s="6"/>
      <c r="E75" s="7"/>
      <c r="F75" s="8"/>
      <c r="G75" s="58"/>
    </row>
    <row r="76" spans="1:7" x14ac:dyDescent="0.25">
      <c r="A76" s="61" t="s">
        <v>165</v>
      </c>
      <c r="B76" s="40"/>
      <c r="C76" s="40"/>
      <c r="D76" s="41"/>
      <c r="E76" s="20">
        <v>1291212.93</v>
      </c>
      <c r="F76" s="21">
        <v>0.95779999999999998</v>
      </c>
      <c r="G76" s="60"/>
    </row>
    <row r="77" spans="1:7" x14ac:dyDescent="0.25">
      <c r="A77" s="57"/>
      <c r="B77" s="17"/>
      <c r="C77" s="17"/>
      <c r="D77" s="6"/>
      <c r="E77" s="7"/>
      <c r="F77" s="8"/>
      <c r="G77" s="58"/>
    </row>
    <row r="78" spans="1:7" x14ac:dyDescent="0.25">
      <c r="A78" s="57"/>
      <c r="B78" s="17"/>
      <c r="C78" s="17"/>
      <c r="D78" s="6"/>
      <c r="E78" s="7"/>
      <c r="F78" s="8"/>
      <c r="G78" s="58"/>
    </row>
    <row r="79" spans="1:7" x14ac:dyDescent="0.25">
      <c r="A79" s="59" t="s">
        <v>169</v>
      </c>
      <c r="B79" s="17"/>
      <c r="C79" s="17"/>
      <c r="D79" s="6"/>
      <c r="E79" s="7"/>
      <c r="F79" s="8"/>
      <c r="G79" s="58"/>
    </row>
    <row r="80" spans="1:7" x14ac:dyDescent="0.25">
      <c r="A80" s="57" t="s">
        <v>170</v>
      </c>
      <c r="B80" s="17"/>
      <c r="C80" s="17"/>
      <c r="D80" s="6"/>
      <c r="E80" s="7">
        <v>3178.94</v>
      </c>
      <c r="F80" s="8">
        <v>2.3999999999999998E-3</v>
      </c>
      <c r="G80" s="58">
        <v>7.0182999999999995E-2</v>
      </c>
    </row>
    <row r="81" spans="1:7" x14ac:dyDescent="0.25">
      <c r="A81" s="59" t="s">
        <v>129</v>
      </c>
      <c r="B81" s="18"/>
      <c r="C81" s="18"/>
      <c r="D81" s="9"/>
      <c r="E81" s="20">
        <v>3178.94</v>
      </c>
      <c r="F81" s="21">
        <v>2.3999999999999998E-3</v>
      </c>
      <c r="G81" s="60"/>
    </row>
    <row r="82" spans="1:7" x14ac:dyDescent="0.25">
      <c r="A82" s="57"/>
      <c r="B82" s="17"/>
      <c r="C82" s="17"/>
      <c r="D82" s="6"/>
      <c r="E82" s="7"/>
      <c r="F82" s="8"/>
      <c r="G82" s="58"/>
    </row>
    <row r="83" spans="1:7" x14ac:dyDescent="0.25">
      <c r="A83" s="61" t="s">
        <v>165</v>
      </c>
      <c r="B83" s="40"/>
      <c r="C83" s="40"/>
      <c r="D83" s="41"/>
      <c r="E83" s="20">
        <v>3178.94</v>
      </c>
      <c r="F83" s="21">
        <v>2.3999999999999998E-3</v>
      </c>
      <c r="G83" s="60"/>
    </row>
    <row r="84" spans="1:7" x14ac:dyDescent="0.25">
      <c r="A84" s="57" t="s">
        <v>171</v>
      </c>
      <c r="B84" s="17"/>
      <c r="C84" s="17"/>
      <c r="D84" s="6"/>
      <c r="E84" s="7">
        <v>53034.796096400001</v>
      </c>
      <c r="F84" s="8">
        <v>3.9327000000000001E-2</v>
      </c>
      <c r="G84" s="58"/>
    </row>
    <row r="85" spans="1:7" x14ac:dyDescent="0.25">
      <c r="A85" s="57" t="s">
        <v>173</v>
      </c>
      <c r="B85" s="17"/>
      <c r="C85" s="17"/>
      <c r="D85" s="6"/>
      <c r="E85" s="7">
        <v>1106.5039036000001</v>
      </c>
      <c r="F85" s="8">
        <v>4.73E-4</v>
      </c>
      <c r="G85" s="58">
        <v>7.0182999999999995E-2</v>
      </c>
    </row>
    <row r="86" spans="1:7" x14ac:dyDescent="0.25">
      <c r="A86" s="62" t="s">
        <v>174</v>
      </c>
      <c r="B86" s="19"/>
      <c r="C86" s="19"/>
      <c r="D86" s="13"/>
      <c r="E86" s="14">
        <v>1348533.17</v>
      </c>
      <c r="F86" s="15">
        <v>1</v>
      </c>
      <c r="G86" s="63"/>
    </row>
    <row r="87" spans="1:7" x14ac:dyDescent="0.25">
      <c r="A87" s="48"/>
      <c r="G87" s="49"/>
    </row>
    <row r="88" spans="1:7" x14ac:dyDescent="0.25">
      <c r="A88" s="46" t="s">
        <v>176</v>
      </c>
      <c r="G88" s="49"/>
    </row>
    <row r="89" spans="1:7" x14ac:dyDescent="0.25">
      <c r="A89" s="48"/>
      <c r="G89" s="49"/>
    </row>
    <row r="90" spans="1:7" x14ac:dyDescent="0.25">
      <c r="A90" s="48" t="s">
        <v>178</v>
      </c>
      <c r="G90" s="49"/>
    </row>
    <row r="91" spans="1:7" ht="30" customHeight="1" x14ac:dyDescent="0.25">
      <c r="A91" s="64" t="s">
        <v>179</v>
      </c>
      <c r="B91" s="34" t="s">
        <v>551</v>
      </c>
      <c r="G91" s="49"/>
    </row>
    <row r="92" spans="1:7" x14ac:dyDescent="0.25">
      <c r="A92" s="64" t="s">
        <v>181</v>
      </c>
      <c r="B92" s="33" t="s">
        <v>311</v>
      </c>
      <c r="G92" s="49"/>
    </row>
    <row r="93" spans="1:7" x14ac:dyDescent="0.25">
      <c r="A93" s="64"/>
      <c r="B93" s="33"/>
      <c r="G93" s="49"/>
    </row>
    <row r="94" spans="1:7" x14ac:dyDescent="0.25">
      <c r="A94" s="64" t="s">
        <v>183</v>
      </c>
      <c r="B94" s="35">
        <v>7.4214298909587306</v>
      </c>
      <c r="G94" s="49"/>
    </row>
    <row r="95" spans="1:7" x14ac:dyDescent="0.25">
      <c r="A95" s="64"/>
      <c r="B95" s="33"/>
      <c r="G95" s="49"/>
    </row>
    <row r="96" spans="1:7" x14ac:dyDescent="0.25">
      <c r="A96" s="64" t="s">
        <v>184</v>
      </c>
      <c r="B96" s="36">
        <v>5.3997000000000002</v>
      </c>
      <c r="G96" s="49"/>
    </row>
    <row r="97" spans="1:7" x14ac:dyDescent="0.25">
      <c r="A97" s="64" t="s">
        <v>185</v>
      </c>
      <c r="B97" s="36">
        <v>6.7926925858955496</v>
      </c>
      <c r="G97" s="49"/>
    </row>
    <row r="98" spans="1:7" x14ac:dyDescent="0.25">
      <c r="A98" s="64"/>
      <c r="B98" s="33"/>
      <c r="G98" s="49"/>
    </row>
    <row r="99" spans="1:7" x14ac:dyDescent="0.25">
      <c r="A99" s="64" t="s">
        <v>186</v>
      </c>
      <c r="B99" s="37">
        <v>45382</v>
      </c>
      <c r="G99" s="49"/>
    </row>
    <row r="100" spans="1:7" x14ac:dyDescent="0.25">
      <c r="A100" s="48"/>
      <c r="G100" s="49"/>
    </row>
    <row r="101" spans="1:7" x14ac:dyDescent="0.25">
      <c r="A101" s="46" t="s">
        <v>187</v>
      </c>
      <c r="G101" s="49"/>
    </row>
    <row r="102" spans="1:7" x14ac:dyDescent="0.25">
      <c r="A102" s="65" t="s">
        <v>188</v>
      </c>
      <c r="B102" s="66" t="s">
        <v>123</v>
      </c>
      <c r="G102" s="49"/>
    </row>
    <row r="103" spans="1:7" x14ac:dyDescent="0.25">
      <c r="A103" s="48" t="s">
        <v>189</v>
      </c>
      <c r="G103" s="49"/>
    </row>
    <row r="104" spans="1:7" x14ac:dyDescent="0.25">
      <c r="A104" s="48" t="s">
        <v>312</v>
      </c>
      <c r="B104" s="66" t="s">
        <v>191</v>
      </c>
      <c r="C104" s="66" t="s">
        <v>191</v>
      </c>
      <c r="G104" s="49"/>
    </row>
    <row r="105" spans="1:7" x14ac:dyDescent="0.25">
      <c r="A105" s="48"/>
      <c r="B105" s="28">
        <v>45198</v>
      </c>
      <c r="C105" s="28">
        <v>45382</v>
      </c>
      <c r="G105" s="49"/>
    </row>
    <row r="106" spans="1:7" x14ac:dyDescent="0.25">
      <c r="A106" s="48" t="s">
        <v>313</v>
      </c>
      <c r="B106">
        <v>1160.0541000000001</v>
      </c>
      <c r="C106">
        <v>1212.2253000000001</v>
      </c>
      <c r="E106" s="2"/>
      <c r="G106" s="68"/>
    </row>
    <row r="107" spans="1:7" x14ac:dyDescent="0.25">
      <c r="A107" s="48"/>
      <c r="E107" s="2"/>
      <c r="G107" s="68"/>
    </row>
    <row r="108" spans="1:7" x14ac:dyDescent="0.25">
      <c r="A108" s="47" t="s">
        <v>205</v>
      </c>
      <c r="E108" s="2"/>
      <c r="G108" s="68"/>
    </row>
    <row r="109" spans="1:7" x14ac:dyDescent="0.25">
      <c r="A109" s="48"/>
      <c r="E109" s="2"/>
      <c r="G109" s="68"/>
    </row>
    <row r="110" spans="1:7" x14ac:dyDescent="0.25">
      <c r="A110" s="48" t="s">
        <v>207</v>
      </c>
      <c r="B110" s="66" t="s">
        <v>123</v>
      </c>
      <c r="G110" s="49"/>
    </row>
    <row r="111" spans="1:7" x14ac:dyDescent="0.25">
      <c r="A111" s="48" t="s">
        <v>208</v>
      </c>
      <c r="B111" s="66" t="s">
        <v>123</v>
      </c>
      <c r="G111" s="49"/>
    </row>
    <row r="112" spans="1:7" ht="17.45" customHeight="1" x14ac:dyDescent="0.25">
      <c r="A112" s="65" t="s">
        <v>209</v>
      </c>
      <c r="B112" s="66" t="s">
        <v>123</v>
      </c>
      <c r="G112" s="49"/>
    </row>
    <row r="113" spans="1:7" ht="17.100000000000001" customHeight="1" x14ac:dyDescent="0.25">
      <c r="A113" s="65" t="s">
        <v>210</v>
      </c>
      <c r="B113" s="66" t="s">
        <v>123</v>
      </c>
      <c r="G113" s="49"/>
    </row>
    <row r="114" spans="1:7" x14ac:dyDescent="0.25">
      <c r="A114" s="48" t="s">
        <v>211</v>
      </c>
      <c r="B114" s="69">
        <f>B97</f>
        <v>6.7926925858955496</v>
      </c>
      <c r="G114" s="49"/>
    </row>
    <row r="115" spans="1:7" ht="31.5" customHeight="1" x14ac:dyDescent="0.25">
      <c r="A115" s="65" t="s">
        <v>212</v>
      </c>
      <c r="B115" s="66" t="s">
        <v>123</v>
      </c>
      <c r="G115" s="49"/>
    </row>
    <row r="116" spans="1:7" ht="30" customHeight="1" x14ac:dyDescent="0.25">
      <c r="A116" s="65" t="s">
        <v>213</v>
      </c>
      <c r="B116" s="66" t="s">
        <v>123</v>
      </c>
      <c r="G116" s="49"/>
    </row>
    <row r="117" spans="1:7" ht="30" customHeight="1" x14ac:dyDescent="0.25">
      <c r="A117" s="65" t="s">
        <v>214</v>
      </c>
      <c r="B117" s="32">
        <v>454145.74057939998</v>
      </c>
      <c r="G117" s="49"/>
    </row>
    <row r="118" spans="1:7" x14ac:dyDescent="0.25">
      <c r="A118" s="48" t="s">
        <v>215</v>
      </c>
      <c r="B118" s="66" t="s">
        <v>123</v>
      </c>
      <c r="G118" s="49"/>
    </row>
    <row r="119" spans="1:7" x14ac:dyDescent="0.25">
      <c r="A119" s="48" t="s">
        <v>216</v>
      </c>
      <c r="B119" s="66" t="s">
        <v>123</v>
      </c>
      <c r="G119" s="49"/>
    </row>
    <row r="120" spans="1:7" ht="15.75" customHeight="1" thickBot="1" x14ac:dyDescent="0.3">
      <c r="A120" s="70"/>
      <c r="B120" s="71"/>
      <c r="C120" s="71"/>
      <c r="D120" s="71"/>
      <c r="E120" s="71"/>
      <c r="F120" s="71"/>
      <c r="G120" s="72"/>
    </row>
    <row r="122" spans="1:7" ht="69.95" customHeight="1" x14ac:dyDescent="0.25">
      <c r="A122" s="137" t="s">
        <v>217</v>
      </c>
      <c r="B122" s="137" t="s">
        <v>218</v>
      </c>
      <c r="C122" s="137" t="s">
        <v>5</v>
      </c>
      <c r="D122" s="137" t="s">
        <v>6</v>
      </c>
    </row>
    <row r="123" spans="1:7" ht="69.95" customHeight="1" x14ac:dyDescent="0.25">
      <c r="A123" s="137" t="s">
        <v>551</v>
      </c>
      <c r="B123" s="137"/>
      <c r="C123" s="137" t="s">
        <v>16</v>
      </c>
      <c r="D123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H49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2956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2957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9" t="s">
        <v>2892</v>
      </c>
      <c r="B9" s="17"/>
      <c r="C9" s="17"/>
      <c r="D9" s="6"/>
      <c r="E9" s="7"/>
      <c r="F9" s="8"/>
      <c r="G9" s="58"/>
    </row>
    <row r="10" spans="1:8" x14ac:dyDescent="0.25">
      <c r="A10" s="59" t="s">
        <v>2893</v>
      </c>
      <c r="B10" s="18"/>
      <c r="C10" s="18"/>
      <c r="D10" s="9"/>
      <c r="E10" s="27"/>
      <c r="F10" s="10"/>
      <c r="G10" s="60"/>
    </row>
    <row r="11" spans="1:8" x14ac:dyDescent="0.25">
      <c r="A11" s="48" t="s">
        <v>2958</v>
      </c>
      <c r="B11" s="17" t="s">
        <v>2959</v>
      </c>
      <c r="C11" s="17"/>
      <c r="D11" s="6">
        <v>196771.595</v>
      </c>
      <c r="E11" s="7">
        <v>8379.09</v>
      </c>
      <c r="F11" s="8">
        <v>0.99939999999999996</v>
      </c>
      <c r="G11" s="58"/>
    </row>
    <row r="12" spans="1:8" x14ac:dyDescent="0.25">
      <c r="A12" s="59" t="s">
        <v>129</v>
      </c>
      <c r="B12" s="18"/>
      <c r="C12" s="18"/>
      <c r="D12" s="9"/>
      <c r="E12" s="20">
        <v>8379.09</v>
      </c>
      <c r="F12" s="21">
        <v>0.99939999999999996</v>
      </c>
      <c r="G12" s="60"/>
    </row>
    <row r="13" spans="1:8" x14ac:dyDescent="0.25">
      <c r="A13" s="57"/>
      <c r="B13" s="17"/>
      <c r="C13" s="17"/>
      <c r="D13" s="6"/>
      <c r="E13" s="7"/>
      <c r="F13" s="8"/>
      <c r="G13" s="58"/>
    </row>
    <row r="14" spans="1:8" x14ac:dyDescent="0.25">
      <c r="A14" s="61" t="s">
        <v>165</v>
      </c>
      <c r="B14" s="40"/>
      <c r="C14" s="40"/>
      <c r="D14" s="41"/>
      <c r="E14" s="20">
        <v>8379.09</v>
      </c>
      <c r="F14" s="21">
        <v>0.99939999999999996</v>
      </c>
      <c r="G14" s="60"/>
    </row>
    <row r="15" spans="1:8" x14ac:dyDescent="0.25">
      <c r="A15" s="57"/>
      <c r="B15" s="17"/>
      <c r="C15" s="17"/>
      <c r="D15" s="6"/>
      <c r="E15" s="7"/>
      <c r="F15" s="8"/>
      <c r="G15" s="58"/>
    </row>
    <row r="16" spans="1:8" x14ac:dyDescent="0.25">
      <c r="A16" s="59" t="s">
        <v>169</v>
      </c>
      <c r="B16" s="17"/>
      <c r="C16" s="17"/>
      <c r="D16" s="6"/>
      <c r="E16" s="7"/>
      <c r="F16" s="8"/>
      <c r="G16" s="58"/>
    </row>
    <row r="17" spans="1:7" x14ac:dyDescent="0.25">
      <c r="A17" s="57" t="s">
        <v>170</v>
      </c>
      <c r="B17" s="17"/>
      <c r="C17" s="17"/>
      <c r="D17" s="6"/>
      <c r="E17" s="7">
        <v>44.96</v>
      </c>
      <c r="F17" s="8">
        <v>5.4000000000000003E-3</v>
      </c>
      <c r="G17" s="58">
        <v>7.0182999999999995E-2</v>
      </c>
    </row>
    <row r="18" spans="1:7" x14ac:dyDescent="0.25">
      <c r="A18" s="59" t="s">
        <v>129</v>
      </c>
      <c r="B18" s="18"/>
      <c r="C18" s="18"/>
      <c r="D18" s="9"/>
      <c r="E18" s="20">
        <v>44.96</v>
      </c>
      <c r="F18" s="21">
        <v>5.4000000000000003E-3</v>
      </c>
      <c r="G18" s="60"/>
    </row>
    <row r="19" spans="1:7" x14ac:dyDescent="0.25">
      <c r="A19" s="57"/>
      <c r="B19" s="17"/>
      <c r="C19" s="17"/>
      <c r="D19" s="6"/>
      <c r="E19" s="7"/>
      <c r="F19" s="8"/>
      <c r="G19" s="58"/>
    </row>
    <row r="20" spans="1:7" x14ac:dyDescent="0.25">
      <c r="A20" s="61" t="s">
        <v>165</v>
      </c>
      <c r="B20" s="40"/>
      <c r="C20" s="40"/>
      <c r="D20" s="41"/>
      <c r="E20" s="20">
        <v>44.96</v>
      </c>
      <c r="F20" s="21">
        <v>5.4000000000000003E-3</v>
      </c>
      <c r="G20" s="60"/>
    </row>
    <row r="21" spans="1:7" x14ac:dyDescent="0.25">
      <c r="A21" s="57" t="s">
        <v>171</v>
      </c>
      <c r="B21" s="17"/>
      <c r="C21" s="17"/>
      <c r="D21" s="6"/>
      <c r="E21" s="7">
        <v>3.45776E-2</v>
      </c>
      <c r="F21" s="45" t="s">
        <v>172</v>
      </c>
      <c r="G21" s="58"/>
    </row>
    <row r="22" spans="1:7" x14ac:dyDescent="0.25">
      <c r="A22" s="57" t="s">
        <v>173</v>
      </c>
      <c r="B22" s="17"/>
      <c r="C22" s="17"/>
      <c r="D22" s="6"/>
      <c r="E22" s="11">
        <v>-40.284577599999999</v>
      </c>
      <c r="F22" s="12">
        <v>-4.8040000000000001E-3</v>
      </c>
      <c r="G22" s="58">
        <v>7.0182999999999995E-2</v>
      </c>
    </row>
    <row r="23" spans="1:7" x14ac:dyDescent="0.25">
      <c r="A23" s="62" t="s">
        <v>174</v>
      </c>
      <c r="B23" s="19"/>
      <c r="C23" s="19"/>
      <c r="D23" s="13"/>
      <c r="E23" s="14">
        <v>8383.7999999999993</v>
      </c>
      <c r="F23" s="15">
        <v>1</v>
      </c>
      <c r="G23" s="63"/>
    </row>
    <row r="24" spans="1:7" x14ac:dyDescent="0.25">
      <c r="A24" s="48"/>
      <c r="G24" s="49"/>
    </row>
    <row r="25" spans="1:7" x14ac:dyDescent="0.25">
      <c r="A25" s="46" t="s">
        <v>177</v>
      </c>
      <c r="G25" s="49"/>
    </row>
    <row r="26" spans="1:7" x14ac:dyDescent="0.25">
      <c r="A26" s="48"/>
      <c r="G26" s="49"/>
    </row>
    <row r="27" spans="1:7" x14ac:dyDescent="0.25">
      <c r="A27" s="46" t="s">
        <v>187</v>
      </c>
      <c r="G27" s="49"/>
    </row>
    <row r="28" spans="1:7" x14ac:dyDescent="0.25">
      <c r="A28" s="65" t="s">
        <v>188</v>
      </c>
      <c r="B28" s="66" t="s">
        <v>123</v>
      </c>
      <c r="G28" s="49"/>
    </row>
    <row r="29" spans="1:7" x14ac:dyDescent="0.25">
      <c r="A29" s="48" t="s">
        <v>189</v>
      </c>
      <c r="G29" s="49"/>
    </row>
    <row r="30" spans="1:7" x14ac:dyDescent="0.25">
      <c r="A30" s="48" t="s">
        <v>190</v>
      </c>
      <c r="B30" s="66" t="s">
        <v>191</v>
      </c>
      <c r="C30" s="66" t="s">
        <v>191</v>
      </c>
      <c r="G30" s="49"/>
    </row>
    <row r="31" spans="1:7" x14ac:dyDescent="0.25">
      <c r="A31" s="48"/>
      <c r="B31" s="28">
        <v>45198</v>
      </c>
      <c r="C31" s="28">
        <v>45382</v>
      </c>
      <c r="G31" s="49"/>
    </row>
    <row r="32" spans="1:7" x14ac:dyDescent="0.25">
      <c r="A32" s="48" t="s">
        <v>195</v>
      </c>
      <c r="B32">
        <v>17.236599999999999</v>
      </c>
      <c r="C32">
        <v>20.867100000000001</v>
      </c>
      <c r="E32" s="2"/>
      <c r="G32" s="68"/>
    </row>
    <row r="33" spans="1:7" x14ac:dyDescent="0.25">
      <c r="A33" s="48" t="s">
        <v>669</v>
      </c>
      <c r="B33">
        <v>15.8599</v>
      </c>
      <c r="C33">
        <v>19.119800000000001</v>
      </c>
      <c r="E33" s="2"/>
      <c r="G33" s="68"/>
    </row>
    <row r="34" spans="1:7" x14ac:dyDescent="0.25">
      <c r="A34" s="48"/>
      <c r="E34" s="2"/>
      <c r="G34" s="68"/>
    </row>
    <row r="35" spans="1:7" x14ac:dyDescent="0.25">
      <c r="A35" s="47" t="s">
        <v>205</v>
      </c>
      <c r="E35" s="2"/>
      <c r="G35" s="68"/>
    </row>
    <row r="36" spans="1:7" x14ac:dyDescent="0.25">
      <c r="A36" s="48"/>
      <c r="E36" s="2"/>
      <c r="G36" s="68"/>
    </row>
    <row r="37" spans="1:7" x14ac:dyDescent="0.25">
      <c r="A37" s="48" t="s">
        <v>207</v>
      </c>
      <c r="B37" s="66" t="s">
        <v>123</v>
      </c>
      <c r="G37" s="49"/>
    </row>
    <row r="38" spans="1:7" x14ac:dyDescent="0.25">
      <c r="A38" s="48" t="s">
        <v>208</v>
      </c>
      <c r="B38" s="66" t="s">
        <v>123</v>
      </c>
      <c r="G38" s="49"/>
    </row>
    <row r="39" spans="1:7" x14ac:dyDescent="0.25">
      <c r="A39" s="65" t="s">
        <v>209</v>
      </c>
      <c r="B39" s="66" t="s">
        <v>123</v>
      </c>
      <c r="G39" s="49"/>
    </row>
    <row r="40" spans="1:7" x14ac:dyDescent="0.25">
      <c r="A40" s="65" t="s">
        <v>210</v>
      </c>
      <c r="B40" s="69">
        <v>8379.0880287</v>
      </c>
      <c r="G40" s="49"/>
    </row>
    <row r="41" spans="1:7" ht="35.450000000000003" customHeight="1" x14ac:dyDescent="0.25">
      <c r="A41" s="65" t="s">
        <v>2896</v>
      </c>
      <c r="B41" s="66" t="s">
        <v>123</v>
      </c>
      <c r="G41" s="49"/>
    </row>
    <row r="42" spans="1:7" ht="30" customHeight="1" x14ac:dyDescent="0.25">
      <c r="A42" s="65" t="s">
        <v>2897</v>
      </c>
      <c r="B42" s="66" t="s">
        <v>123</v>
      </c>
      <c r="G42" s="49"/>
    </row>
    <row r="43" spans="1:7" ht="30" customHeight="1" x14ac:dyDescent="0.25">
      <c r="A43" s="65" t="s">
        <v>2898</v>
      </c>
      <c r="B43" s="66" t="s">
        <v>123</v>
      </c>
      <c r="G43" s="49"/>
    </row>
    <row r="44" spans="1:7" ht="30" customHeight="1" x14ac:dyDescent="0.25">
      <c r="A44" s="65" t="s">
        <v>214</v>
      </c>
      <c r="B44" s="66" t="s">
        <v>123</v>
      </c>
      <c r="G44" s="49"/>
    </row>
    <row r="45" spans="1:7" x14ac:dyDescent="0.25">
      <c r="A45" s="48" t="s">
        <v>215</v>
      </c>
      <c r="B45" s="66" t="s">
        <v>123</v>
      </c>
      <c r="G45" s="49"/>
    </row>
    <row r="46" spans="1:7" ht="15.75" customHeight="1" thickBot="1" x14ac:dyDescent="0.3">
      <c r="A46" s="70"/>
      <c r="B46" s="71"/>
      <c r="C46" s="71"/>
      <c r="D46" s="71"/>
      <c r="E46" s="71"/>
      <c r="F46" s="71"/>
      <c r="G46" s="72"/>
    </row>
    <row r="48" spans="1:7" ht="69.95" customHeight="1" x14ac:dyDescent="0.25">
      <c r="A48" s="137" t="s">
        <v>217</v>
      </c>
      <c r="B48" s="137" t="s">
        <v>218</v>
      </c>
      <c r="C48" s="137" t="s">
        <v>5</v>
      </c>
      <c r="D48" s="137" t="s">
        <v>6</v>
      </c>
    </row>
    <row r="49" spans="1:4" ht="69.95" customHeight="1" x14ac:dyDescent="0.25">
      <c r="A49" s="137" t="s">
        <v>2960</v>
      </c>
      <c r="B49" s="137"/>
      <c r="C49" s="137" t="s">
        <v>101</v>
      </c>
      <c r="D49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H49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2961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2962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9" t="s">
        <v>2892</v>
      </c>
      <c r="B9" s="17"/>
      <c r="C9" s="17"/>
      <c r="D9" s="6"/>
      <c r="E9" s="7"/>
      <c r="F9" s="8"/>
      <c r="G9" s="58"/>
    </row>
    <row r="10" spans="1:8" x14ac:dyDescent="0.25">
      <c r="A10" s="59" t="s">
        <v>2893</v>
      </c>
      <c r="B10" s="18"/>
      <c r="C10" s="18"/>
      <c r="D10" s="9"/>
      <c r="E10" s="27"/>
      <c r="F10" s="10"/>
      <c r="G10" s="60"/>
    </row>
    <row r="11" spans="1:8" x14ac:dyDescent="0.25">
      <c r="A11" s="48" t="s">
        <v>2963</v>
      </c>
      <c r="B11" s="17" t="s">
        <v>2964</v>
      </c>
      <c r="C11" s="17"/>
      <c r="D11" s="6">
        <v>101336.71331000001</v>
      </c>
      <c r="E11" s="7">
        <v>11497.18</v>
      </c>
      <c r="F11" s="8">
        <v>1.0037</v>
      </c>
      <c r="G11" s="58"/>
    </row>
    <row r="12" spans="1:8" x14ac:dyDescent="0.25">
      <c r="A12" s="59" t="s">
        <v>129</v>
      </c>
      <c r="B12" s="18"/>
      <c r="C12" s="18"/>
      <c r="D12" s="9"/>
      <c r="E12" s="20">
        <v>11497.18</v>
      </c>
      <c r="F12" s="21">
        <v>1.0037</v>
      </c>
      <c r="G12" s="60"/>
    </row>
    <row r="13" spans="1:8" x14ac:dyDescent="0.25">
      <c r="A13" s="57"/>
      <c r="B13" s="17"/>
      <c r="C13" s="17"/>
      <c r="D13" s="6"/>
      <c r="E13" s="7"/>
      <c r="F13" s="8"/>
      <c r="G13" s="58"/>
    </row>
    <row r="14" spans="1:8" x14ac:dyDescent="0.25">
      <c r="A14" s="61" t="s">
        <v>165</v>
      </c>
      <c r="B14" s="40"/>
      <c r="C14" s="40"/>
      <c r="D14" s="41"/>
      <c r="E14" s="20">
        <v>11497.18</v>
      </c>
      <c r="F14" s="21">
        <v>1.0037</v>
      </c>
      <c r="G14" s="60"/>
    </row>
    <row r="15" spans="1:8" x14ac:dyDescent="0.25">
      <c r="A15" s="57"/>
      <c r="B15" s="17"/>
      <c r="C15" s="17"/>
      <c r="D15" s="6"/>
      <c r="E15" s="7"/>
      <c r="F15" s="8"/>
      <c r="G15" s="58"/>
    </row>
    <row r="16" spans="1:8" x14ac:dyDescent="0.25">
      <c r="A16" s="59" t="s">
        <v>169</v>
      </c>
      <c r="B16" s="17"/>
      <c r="C16" s="17"/>
      <c r="D16" s="6"/>
      <c r="E16" s="7"/>
      <c r="F16" s="8"/>
      <c r="G16" s="58"/>
    </row>
    <row r="17" spans="1:7" x14ac:dyDescent="0.25">
      <c r="A17" s="57" t="s">
        <v>170</v>
      </c>
      <c r="B17" s="17"/>
      <c r="C17" s="17"/>
      <c r="D17" s="6"/>
      <c r="E17" s="7">
        <v>85.92</v>
      </c>
      <c r="F17" s="8">
        <v>7.4999999999999997E-3</v>
      </c>
      <c r="G17" s="58">
        <v>7.0182999999999995E-2</v>
      </c>
    </row>
    <row r="18" spans="1:7" x14ac:dyDescent="0.25">
      <c r="A18" s="59" t="s">
        <v>129</v>
      </c>
      <c r="B18" s="18"/>
      <c r="C18" s="18"/>
      <c r="D18" s="9"/>
      <c r="E18" s="20">
        <v>85.92</v>
      </c>
      <c r="F18" s="21">
        <v>7.4999999999999997E-3</v>
      </c>
      <c r="G18" s="60"/>
    </row>
    <row r="19" spans="1:7" x14ac:dyDescent="0.25">
      <c r="A19" s="57"/>
      <c r="B19" s="17"/>
      <c r="C19" s="17"/>
      <c r="D19" s="6"/>
      <c r="E19" s="7"/>
      <c r="F19" s="8"/>
      <c r="G19" s="58"/>
    </row>
    <row r="20" spans="1:7" x14ac:dyDescent="0.25">
      <c r="A20" s="61" t="s">
        <v>165</v>
      </c>
      <c r="B20" s="40"/>
      <c r="C20" s="40"/>
      <c r="D20" s="41"/>
      <c r="E20" s="20">
        <v>85.92</v>
      </c>
      <c r="F20" s="21">
        <v>7.4999999999999997E-3</v>
      </c>
      <c r="G20" s="60"/>
    </row>
    <row r="21" spans="1:7" x14ac:dyDescent="0.25">
      <c r="A21" s="57" t="s">
        <v>171</v>
      </c>
      <c r="B21" s="17"/>
      <c r="C21" s="17"/>
      <c r="D21" s="6"/>
      <c r="E21" s="7">
        <v>6.6081500000000001E-2</v>
      </c>
      <c r="F21" s="45" t="s">
        <v>172</v>
      </c>
      <c r="G21" s="58"/>
    </row>
    <row r="22" spans="1:7" x14ac:dyDescent="0.25">
      <c r="A22" s="57" t="s">
        <v>173</v>
      </c>
      <c r="B22" s="17"/>
      <c r="C22" s="17"/>
      <c r="D22" s="6"/>
      <c r="E22" s="11">
        <v>-128.14608150000001</v>
      </c>
      <c r="F22" s="12">
        <v>-1.1205E-2</v>
      </c>
      <c r="G22" s="58">
        <v>7.0182999999999995E-2</v>
      </c>
    </row>
    <row r="23" spans="1:7" x14ac:dyDescent="0.25">
      <c r="A23" s="62" t="s">
        <v>174</v>
      </c>
      <c r="B23" s="19"/>
      <c r="C23" s="19"/>
      <c r="D23" s="13"/>
      <c r="E23" s="14">
        <v>11455.02</v>
      </c>
      <c r="F23" s="15">
        <v>1</v>
      </c>
      <c r="G23" s="63"/>
    </row>
    <row r="24" spans="1:7" x14ac:dyDescent="0.25">
      <c r="A24" s="48"/>
      <c r="G24" s="49"/>
    </row>
    <row r="25" spans="1:7" x14ac:dyDescent="0.25">
      <c r="A25" s="46" t="s">
        <v>177</v>
      </c>
      <c r="G25" s="49"/>
    </row>
    <row r="26" spans="1:7" x14ac:dyDescent="0.25">
      <c r="A26" s="48"/>
      <c r="G26" s="49"/>
    </row>
    <row r="27" spans="1:7" x14ac:dyDescent="0.25">
      <c r="A27" s="46" t="s">
        <v>187</v>
      </c>
      <c r="G27" s="49"/>
    </row>
    <row r="28" spans="1:7" x14ac:dyDescent="0.25">
      <c r="A28" s="65" t="s">
        <v>188</v>
      </c>
      <c r="B28" s="66" t="s">
        <v>123</v>
      </c>
      <c r="G28" s="49"/>
    </row>
    <row r="29" spans="1:7" x14ac:dyDescent="0.25">
      <c r="A29" s="48" t="s">
        <v>189</v>
      </c>
      <c r="G29" s="49"/>
    </row>
    <row r="30" spans="1:7" x14ac:dyDescent="0.25">
      <c r="A30" s="48" t="s">
        <v>190</v>
      </c>
      <c r="B30" s="66" t="s">
        <v>191</v>
      </c>
      <c r="C30" s="66" t="s">
        <v>191</v>
      </c>
      <c r="G30" s="49"/>
    </row>
    <row r="31" spans="1:7" x14ac:dyDescent="0.25">
      <c r="A31" s="48"/>
      <c r="B31" s="28">
        <v>45198</v>
      </c>
      <c r="C31" s="28">
        <v>45382</v>
      </c>
      <c r="G31" s="49"/>
    </row>
    <row r="32" spans="1:7" x14ac:dyDescent="0.25">
      <c r="A32" s="48" t="s">
        <v>195</v>
      </c>
      <c r="B32">
        <v>14.166499999999999</v>
      </c>
      <c r="C32">
        <v>15.6724</v>
      </c>
      <c r="E32" s="2"/>
      <c r="G32" s="68"/>
    </row>
    <row r="33" spans="1:7" x14ac:dyDescent="0.25">
      <c r="A33" s="48" t="s">
        <v>669</v>
      </c>
      <c r="B33" s="38">
        <v>13.244999999999999</v>
      </c>
      <c r="C33">
        <v>14.588200000000001</v>
      </c>
      <c r="E33" s="2"/>
      <c r="G33" s="68"/>
    </row>
    <row r="34" spans="1:7" x14ac:dyDescent="0.25">
      <c r="A34" s="48"/>
      <c r="E34" s="2"/>
      <c r="G34" s="68"/>
    </row>
    <row r="35" spans="1:7" x14ac:dyDescent="0.25">
      <c r="A35" s="47" t="s">
        <v>205</v>
      </c>
      <c r="E35" s="2"/>
      <c r="G35" s="68"/>
    </row>
    <row r="36" spans="1:7" x14ac:dyDescent="0.25">
      <c r="A36" s="48"/>
      <c r="E36" s="2"/>
      <c r="G36" s="68"/>
    </row>
    <row r="37" spans="1:7" x14ac:dyDescent="0.25">
      <c r="A37" s="48" t="s">
        <v>207</v>
      </c>
      <c r="B37" s="66" t="s">
        <v>123</v>
      </c>
      <c r="G37" s="49"/>
    </row>
    <row r="38" spans="1:7" x14ac:dyDescent="0.25">
      <c r="A38" s="48" t="s">
        <v>208</v>
      </c>
      <c r="B38" s="66" t="s">
        <v>123</v>
      </c>
      <c r="G38" s="49"/>
    </row>
    <row r="39" spans="1:7" x14ac:dyDescent="0.25">
      <c r="A39" s="65" t="s">
        <v>209</v>
      </c>
      <c r="B39" s="66" t="s">
        <v>123</v>
      </c>
      <c r="G39" s="49"/>
    </row>
    <row r="40" spans="1:7" x14ac:dyDescent="0.25">
      <c r="A40" s="65" t="s">
        <v>210</v>
      </c>
      <c r="B40" s="69">
        <v>11497.1773944</v>
      </c>
      <c r="G40" s="49"/>
    </row>
    <row r="41" spans="1:7" ht="30" customHeight="1" x14ac:dyDescent="0.25">
      <c r="A41" s="65" t="s">
        <v>2896</v>
      </c>
      <c r="B41" s="66" t="s">
        <v>123</v>
      </c>
      <c r="G41" s="49"/>
    </row>
    <row r="42" spans="1:7" ht="30" customHeight="1" x14ac:dyDescent="0.25">
      <c r="A42" s="65" t="s">
        <v>2897</v>
      </c>
      <c r="B42" s="66" t="s">
        <v>123</v>
      </c>
      <c r="G42" s="49"/>
    </row>
    <row r="43" spans="1:7" ht="30" customHeight="1" x14ac:dyDescent="0.25">
      <c r="A43" s="65" t="s">
        <v>2898</v>
      </c>
      <c r="B43" s="66" t="s">
        <v>123</v>
      </c>
      <c r="G43" s="49"/>
    </row>
    <row r="44" spans="1:7" ht="30" customHeight="1" x14ac:dyDescent="0.25">
      <c r="A44" s="65" t="s">
        <v>214</v>
      </c>
      <c r="B44" s="66" t="s">
        <v>123</v>
      </c>
      <c r="G44" s="49"/>
    </row>
    <row r="45" spans="1:7" x14ac:dyDescent="0.25">
      <c r="A45" s="48" t="s">
        <v>215</v>
      </c>
      <c r="B45" s="66" t="s">
        <v>123</v>
      </c>
      <c r="G45" s="49"/>
    </row>
    <row r="46" spans="1:7" ht="15.75" customHeight="1" thickBot="1" x14ac:dyDescent="0.3">
      <c r="A46" s="70"/>
      <c r="B46" s="71"/>
      <c r="C46" s="71"/>
      <c r="D46" s="71"/>
      <c r="E46" s="71"/>
      <c r="F46" s="71"/>
      <c r="G46" s="72"/>
    </row>
    <row r="48" spans="1:7" ht="69.95" customHeight="1" x14ac:dyDescent="0.25">
      <c r="A48" s="137" t="s">
        <v>217</v>
      </c>
      <c r="B48" s="137" t="s">
        <v>218</v>
      </c>
      <c r="C48" s="137" t="s">
        <v>5</v>
      </c>
      <c r="D48" s="137" t="s">
        <v>6</v>
      </c>
    </row>
    <row r="49" spans="1:4" ht="69.95" customHeight="1" x14ac:dyDescent="0.25">
      <c r="A49" s="137" t="s">
        <v>2965</v>
      </c>
      <c r="B49" s="137"/>
      <c r="C49" s="137" t="s">
        <v>103</v>
      </c>
      <c r="D49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H49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2966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2967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9" t="s">
        <v>2892</v>
      </c>
      <c r="B9" s="17"/>
      <c r="C9" s="17"/>
      <c r="D9" s="6"/>
      <c r="E9" s="7"/>
      <c r="F9" s="8"/>
      <c r="G9" s="58"/>
    </row>
    <row r="10" spans="1:8" x14ac:dyDescent="0.25">
      <c r="A10" s="59" t="s">
        <v>2893</v>
      </c>
      <c r="B10" s="18"/>
      <c r="C10" s="18"/>
      <c r="D10" s="9"/>
      <c r="E10" s="27"/>
      <c r="F10" s="10"/>
      <c r="G10" s="60"/>
    </row>
    <row r="11" spans="1:8" x14ac:dyDescent="0.25">
      <c r="A11" s="48" t="s">
        <v>2968</v>
      </c>
      <c r="B11" s="17" t="s">
        <v>2969</v>
      </c>
      <c r="C11" s="17"/>
      <c r="D11" s="6">
        <v>33603.892999999996</v>
      </c>
      <c r="E11" s="7">
        <v>10001.459999999999</v>
      </c>
      <c r="F11" s="8">
        <v>0.98719999999999997</v>
      </c>
      <c r="G11" s="58"/>
    </row>
    <row r="12" spans="1:8" x14ac:dyDescent="0.25">
      <c r="A12" s="59" t="s">
        <v>129</v>
      </c>
      <c r="B12" s="18"/>
      <c r="C12" s="18"/>
      <c r="D12" s="9"/>
      <c r="E12" s="20">
        <v>10001.459999999999</v>
      </c>
      <c r="F12" s="21">
        <v>0.98719999999999997</v>
      </c>
      <c r="G12" s="60"/>
    </row>
    <row r="13" spans="1:8" x14ac:dyDescent="0.25">
      <c r="A13" s="57"/>
      <c r="B13" s="17"/>
      <c r="C13" s="17"/>
      <c r="D13" s="6"/>
      <c r="E13" s="7"/>
      <c r="F13" s="8"/>
      <c r="G13" s="58"/>
    </row>
    <row r="14" spans="1:8" x14ac:dyDescent="0.25">
      <c r="A14" s="61" t="s">
        <v>165</v>
      </c>
      <c r="B14" s="40"/>
      <c r="C14" s="40"/>
      <c r="D14" s="41"/>
      <c r="E14" s="20">
        <v>10001.459999999999</v>
      </c>
      <c r="F14" s="21">
        <v>0.98719999999999997</v>
      </c>
      <c r="G14" s="60"/>
    </row>
    <row r="15" spans="1:8" x14ac:dyDescent="0.25">
      <c r="A15" s="57"/>
      <c r="B15" s="17"/>
      <c r="C15" s="17"/>
      <c r="D15" s="6"/>
      <c r="E15" s="7"/>
      <c r="F15" s="8"/>
      <c r="G15" s="58"/>
    </row>
    <row r="16" spans="1:8" x14ac:dyDescent="0.25">
      <c r="A16" s="59" t="s">
        <v>169</v>
      </c>
      <c r="B16" s="17"/>
      <c r="C16" s="17"/>
      <c r="D16" s="6"/>
      <c r="E16" s="7"/>
      <c r="F16" s="8"/>
      <c r="G16" s="58"/>
    </row>
    <row r="17" spans="1:7" x14ac:dyDescent="0.25">
      <c r="A17" s="57" t="s">
        <v>170</v>
      </c>
      <c r="B17" s="17"/>
      <c r="C17" s="17"/>
      <c r="D17" s="6"/>
      <c r="E17" s="7">
        <v>158.85</v>
      </c>
      <c r="F17" s="8">
        <v>1.5699999999999999E-2</v>
      </c>
      <c r="G17" s="58">
        <v>7.0182999999999995E-2</v>
      </c>
    </row>
    <row r="18" spans="1:7" x14ac:dyDescent="0.25">
      <c r="A18" s="59" t="s">
        <v>129</v>
      </c>
      <c r="B18" s="18"/>
      <c r="C18" s="18"/>
      <c r="D18" s="9"/>
      <c r="E18" s="20">
        <v>158.85</v>
      </c>
      <c r="F18" s="21">
        <v>1.5699999999999999E-2</v>
      </c>
      <c r="G18" s="60"/>
    </row>
    <row r="19" spans="1:7" x14ac:dyDescent="0.25">
      <c r="A19" s="57"/>
      <c r="B19" s="17"/>
      <c r="C19" s="17"/>
      <c r="D19" s="6"/>
      <c r="E19" s="7"/>
      <c r="F19" s="8"/>
      <c r="G19" s="58"/>
    </row>
    <row r="20" spans="1:7" x14ac:dyDescent="0.25">
      <c r="A20" s="61" t="s">
        <v>165</v>
      </c>
      <c r="B20" s="40"/>
      <c r="C20" s="40"/>
      <c r="D20" s="41"/>
      <c r="E20" s="20">
        <v>158.85</v>
      </c>
      <c r="F20" s="21">
        <v>1.5699999999999999E-2</v>
      </c>
      <c r="G20" s="60"/>
    </row>
    <row r="21" spans="1:7" x14ac:dyDescent="0.25">
      <c r="A21" s="57" t="s">
        <v>171</v>
      </c>
      <c r="B21" s="17"/>
      <c r="C21" s="17"/>
      <c r="D21" s="6"/>
      <c r="E21" s="7">
        <v>0.122174</v>
      </c>
      <c r="F21" s="45" t="s">
        <v>172</v>
      </c>
      <c r="G21" s="58"/>
    </row>
    <row r="22" spans="1:7" x14ac:dyDescent="0.25">
      <c r="A22" s="57" t="s">
        <v>173</v>
      </c>
      <c r="B22" s="17"/>
      <c r="C22" s="17"/>
      <c r="D22" s="6"/>
      <c r="E22" s="11">
        <v>-28.832173999999998</v>
      </c>
      <c r="F22" s="12">
        <v>-2.9120000000000001E-3</v>
      </c>
      <c r="G22" s="58">
        <v>7.0182999999999995E-2</v>
      </c>
    </row>
    <row r="23" spans="1:7" x14ac:dyDescent="0.25">
      <c r="A23" s="62" t="s">
        <v>174</v>
      </c>
      <c r="B23" s="19"/>
      <c r="C23" s="19"/>
      <c r="D23" s="13"/>
      <c r="E23" s="14">
        <v>10131.6</v>
      </c>
      <c r="F23" s="15">
        <v>1</v>
      </c>
      <c r="G23" s="63"/>
    </row>
    <row r="24" spans="1:7" x14ac:dyDescent="0.25">
      <c r="A24" s="48"/>
      <c r="G24" s="49"/>
    </row>
    <row r="25" spans="1:7" x14ac:dyDescent="0.25">
      <c r="A25" s="46" t="s">
        <v>177</v>
      </c>
      <c r="G25" s="49"/>
    </row>
    <row r="26" spans="1:7" x14ac:dyDescent="0.25">
      <c r="A26" s="48"/>
      <c r="G26" s="49"/>
    </row>
    <row r="27" spans="1:7" x14ac:dyDescent="0.25">
      <c r="A27" s="46" t="s">
        <v>187</v>
      </c>
      <c r="G27" s="49"/>
    </row>
    <row r="28" spans="1:7" x14ac:dyDescent="0.25">
      <c r="A28" s="65" t="s">
        <v>188</v>
      </c>
      <c r="B28" s="66" t="s">
        <v>123</v>
      </c>
      <c r="G28" s="49"/>
    </row>
    <row r="29" spans="1:7" x14ac:dyDescent="0.25">
      <c r="A29" s="48" t="s">
        <v>189</v>
      </c>
      <c r="G29" s="49"/>
    </row>
    <row r="30" spans="1:7" x14ac:dyDescent="0.25">
      <c r="A30" s="48" t="s">
        <v>190</v>
      </c>
      <c r="B30" s="66" t="s">
        <v>191</v>
      </c>
      <c r="C30" s="66" t="s">
        <v>191</v>
      </c>
      <c r="G30" s="49"/>
    </row>
    <row r="31" spans="1:7" x14ac:dyDescent="0.25">
      <c r="A31" s="48"/>
      <c r="B31" s="28">
        <v>45198</v>
      </c>
      <c r="C31" s="28">
        <v>45382</v>
      </c>
      <c r="G31" s="49"/>
    </row>
    <row r="32" spans="1:7" x14ac:dyDescent="0.25">
      <c r="A32" s="48" t="s">
        <v>195</v>
      </c>
      <c r="B32">
        <v>27.598099999999999</v>
      </c>
      <c r="C32">
        <v>32.073599999999999</v>
      </c>
      <c r="E32" s="2"/>
      <c r="G32" s="68"/>
    </row>
    <row r="33" spans="1:7" x14ac:dyDescent="0.25">
      <c r="A33" s="48" t="s">
        <v>669</v>
      </c>
      <c r="B33">
        <v>25.3721</v>
      </c>
      <c r="C33">
        <v>29.354299999999999</v>
      </c>
      <c r="E33" s="2"/>
      <c r="G33" s="68"/>
    </row>
    <row r="34" spans="1:7" x14ac:dyDescent="0.25">
      <c r="A34" s="48"/>
      <c r="E34" s="2"/>
      <c r="G34" s="68"/>
    </row>
    <row r="35" spans="1:7" x14ac:dyDescent="0.25">
      <c r="A35" s="47" t="s">
        <v>205</v>
      </c>
      <c r="E35" s="2"/>
      <c r="G35" s="68"/>
    </row>
    <row r="36" spans="1:7" x14ac:dyDescent="0.25">
      <c r="A36" s="48"/>
      <c r="E36" s="2"/>
      <c r="G36" s="68"/>
    </row>
    <row r="37" spans="1:7" x14ac:dyDescent="0.25">
      <c r="A37" s="48" t="s">
        <v>207</v>
      </c>
      <c r="B37" s="66" t="s">
        <v>123</v>
      </c>
      <c r="G37" s="49"/>
    </row>
    <row r="38" spans="1:7" x14ac:dyDescent="0.25">
      <c r="A38" s="48" t="s">
        <v>208</v>
      </c>
      <c r="B38" s="66" t="s">
        <v>123</v>
      </c>
      <c r="G38" s="49"/>
    </row>
    <row r="39" spans="1:7" x14ac:dyDescent="0.25">
      <c r="A39" s="65" t="s">
        <v>209</v>
      </c>
      <c r="B39" s="66" t="s">
        <v>123</v>
      </c>
      <c r="G39" s="49"/>
    </row>
    <row r="40" spans="1:7" x14ac:dyDescent="0.25">
      <c r="A40" s="65" t="s">
        <v>210</v>
      </c>
      <c r="B40" s="69">
        <v>10001.464443999999</v>
      </c>
      <c r="G40" s="49"/>
    </row>
    <row r="41" spans="1:7" ht="30" customHeight="1" x14ac:dyDescent="0.25">
      <c r="A41" s="65" t="s">
        <v>2896</v>
      </c>
      <c r="B41" s="66" t="s">
        <v>123</v>
      </c>
      <c r="G41" s="49"/>
    </row>
    <row r="42" spans="1:7" ht="30" customHeight="1" x14ac:dyDescent="0.25">
      <c r="A42" s="65" t="s">
        <v>2897</v>
      </c>
      <c r="B42" s="66" t="s">
        <v>123</v>
      </c>
      <c r="G42" s="49"/>
    </row>
    <row r="43" spans="1:7" ht="30" customHeight="1" x14ac:dyDescent="0.25">
      <c r="A43" s="65" t="s">
        <v>2898</v>
      </c>
      <c r="B43" s="66" t="s">
        <v>123</v>
      </c>
      <c r="G43" s="49"/>
    </row>
    <row r="44" spans="1:7" ht="30" customHeight="1" x14ac:dyDescent="0.25">
      <c r="A44" s="65" t="s">
        <v>214</v>
      </c>
      <c r="B44" s="66" t="s">
        <v>123</v>
      </c>
      <c r="G44" s="49"/>
    </row>
    <row r="45" spans="1:7" x14ac:dyDescent="0.25">
      <c r="A45" s="48" t="s">
        <v>215</v>
      </c>
      <c r="B45" s="66" t="s">
        <v>123</v>
      </c>
      <c r="G45" s="49"/>
    </row>
    <row r="46" spans="1:7" ht="15.75" customHeight="1" thickBot="1" x14ac:dyDescent="0.3">
      <c r="A46" s="70"/>
      <c r="B46" s="71"/>
      <c r="C46" s="71"/>
      <c r="D46" s="71"/>
      <c r="E46" s="71"/>
      <c r="F46" s="71"/>
      <c r="G46" s="72"/>
    </row>
    <row r="48" spans="1:7" ht="69.95" customHeight="1" x14ac:dyDescent="0.25">
      <c r="A48" s="137" t="s">
        <v>217</v>
      </c>
      <c r="B48" s="137" t="s">
        <v>218</v>
      </c>
      <c r="C48" s="137" t="s">
        <v>5</v>
      </c>
      <c r="D48" s="137" t="s">
        <v>6</v>
      </c>
    </row>
    <row r="49" spans="1:4" ht="69.95" customHeight="1" x14ac:dyDescent="0.25">
      <c r="A49" s="137" t="s">
        <v>2970</v>
      </c>
      <c r="B49" s="137"/>
      <c r="C49" s="137" t="s">
        <v>105</v>
      </c>
      <c r="D49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H49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2971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2972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9" t="s">
        <v>2892</v>
      </c>
      <c r="B9" s="17"/>
      <c r="C9" s="17"/>
      <c r="D9" s="6"/>
      <c r="E9" s="7"/>
      <c r="F9" s="8"/>
      <c r="G9" s="58"/>
    </row>
    <row r="10" spans="1:8" x14ac:dyDescent="0.25">
      <c r="A10" s="59" t="s">
        <v>2893</v>
      </c>
      <c r="B10" s="18"/>
      <c r="C10" s="18"/>
      <c r="D10" s="9"/>
      <c r="E10" s="27"/>
      <c r="F10" s="10"/>
      <c r="G10" s="60"/>
    </row>
    <row r="11" spans="1:8" x14ac:dyDescent="0.25">
      <c r="A11" s="48" t="s">
        <v>2973</v>
      </c>
      <c r="B11" s="17" t="s">
        <v>2974</v>
      </c>
      <c r="C11" s="17"/>
      <c r="D11" s="6">
        <v>1048473.046</v>
      </c>
      <c r="E11" s="7">
        <v>229229.11</v>
      </c>
      <c r="F11" s="8">
        <v>0.99980000000000002</v>
      </c>
      <c r="G11" s="58"/>
    </row>
    <row r="12" spans="1:8" x14ac:dyDescent="0.25">
      <c r="A12" s="59" t="s">
        <v>129</v>
      </c>
      <c r="B12" s="18"/>
      <c r="C12" s="18"/>
      <c r="D12" s="9"/>
      <c r="E12" s="20">
        <v>229229.11</v>
      </c>
      <c r="F12" s="21">
        <v>0.99980000000000002</v>
      </c>
      <c r="G12" s="60"/>
    </row>
    <row r="13" spans="1:8" x14ac:dyDescent="0.25">
      <c r="A13" s="57"/>
      <c r="B13" s="17"/>
      <c r="C13" s="17"/>
      <c r="D13" s="6"/>
      <c r="E13" s="7"/>
      <c r="F13" s="8"/>
      <c r="G13" s="58"/>
    </row>
    <row r="14" spans="1:8" x14ac:dyDescent="0.25">
      <c r="A14" s="61" t="s">
        <v>165</v>
      </c>
      <c r="B14" s="40"/>
      <c r="C14" s="40"/>
      <c r="D14" s="41"/>
      <c r="E14" s="20">
        <v>229229.11</v>
      </c>
      <c r="F14" s="21">
        <v>0.99980000000000002</v>
      </c>
      <c r="G14" s="60"/>
    </row>
    <row r="15" spans="1:8" x14ac:dyDescent="0.25">
      <c r="A15" s="57"/>
      <c r="B15" s="17"/>
      <c r="C15" s="17"/>
      <c r="D15" s="6"/>
      <c r="E15" s="7"/>
      <c r="F15" s="8"/>
      <c r="G15" s="58"/>
    </row>
    <row r="16" spans="1:8" x14ac:dyDescent="0.25">
      <c r="A16" s="59" t="s">
        <v>169</v>
      </c>
      <c r="B16" s="17"/>
      <c r="C16" s="17"/>
      <c r="D16" s="6"/>
      <c r="E16" s="7"/>
      <c r="F16" s="8"/>
      <c r="G16" s="58"/>
    </row>
    <row r="17" spans="1:7" x14ac:dyDescent="0.25">
      <c r="A17" s="57" t="s">
        <v>170</v>
      </c>
      <c r="B17" s="17"/>
      <c r="C17" s="17"/>
      <c r="D17" s="6"/>
      <c r="E17" s="7">
        <v>1077.96</v>
      </c>
      <c r="F17" s="8">
        <v>4.7000000000000002E-3</v>
      </c>
      <c r="G17" s="58">
        <v>7.0182999999999995E-2</v>
      </c>
    </row>
    <row r="18" spans="1:7" x14ac:dyDescent="0.25">
      <c r="A18" s="59" t="s">
        <v>129</v>
      </c>
      <c r="B18" s="18"/>
      <c r="C18" s="18"/>
      <c r="D18" s="9"/>
      <c r="E18" s="20">
        <v>1077.96</v>
      </c>
      <c r="F18" s="21">
        <v>4.7000000000000002E-3</v>
      </c>
      <c r="G18" s="60"/>
    </row>
    <row r="19" spans="1:7" x14ac:dyDescent="0.25">
      <c r="A19" s="57"/>
      <c r="B19" s="17"/>
      <c r="C19" s="17"/>
      <c r="D19" s="6"/>
      <c r="E19" s="7"/>
      <c r="F19" s="8"/>
      <c r="G19" s="58"/>
    </row>
    <row r="20" spans="1:7" x14ac:dyDescent="0.25">
      <c r="A20" s="61" t="s">
        <v>165</v>
      </c>
      <c r="B20" s="40"/>
      <c r="C20" s="40"/>
      <c r="D20" s="41"/>
      <c r="E20" s="20">
        <v>1077.96</v>
      </c>
      <c r="F20" s="21">
        <v>4.7000000000000002E-3</v>
      </c>
      <c r="G20" s="60"/>
    </row>
    <row r="21" spans="1:7" x14ac:dyDescent="0.25">
      <c r="A21" s="57" t="s">
        <v>171</v>
      </c>
      <c r="B21" s="17"/>
      <c r="C21" s="17"/>
      <c r="D21" s="6"/>
      <c r="E21" s="7">
        <v>0.82909279999999996</v>
      </c>
      <c r="F21" s="45" t="s">
        <v>172</v>
      </c>
      <c r="G21" s="58"/>
    </row>
    <row r="22" spans="1:7" x14ac:dyDescent="0.25">
      <c r="A22" s="57" t="s">
        <v>173</v>
      </c>
      <c r="B22" s="17"/>
      <c r="C22" s="17"/>
      <c r="D22" s="6"/>
      <c r="E22" s="11">
        <v>-1043.9590928</v>
      </c>
      <c r="F22" s="12">
        <v>-4.5030000000000001E-3</v>
      </c>
      <c r="G22" s="58">
        <v>7.0182999999999995E-2</v>
      </c>
    </row>
    <row r="23" spans="1:7" x14ac:dyDescent="0.25">
      <c r="A23" s="62" t="s">
        <v>174</v>
      </c>
      <c r="B23" s="19"/>
      <c r="C23" s="19"/>
      <c r="D23" s="13"/>
      <c r="E23" s="14">
        <v>229263.94</v>
      </c>
      <c r="F23" s="15">
        <v>1</v>
      </c>
      <c r="G23" s="63"/>
    </row>
    <row r="24" spans="1:7" x14ac:dyDescent="0.25">
      <c r="A24" s="48"/>
      <c r="G24" s="49"/>
    </row>
    <row r="25" spans="1:7" x14ac:dyDescent="0.25">
      <c r="A25" s="46" t="s">
        <v>177</v>
      </c>
      <c r="G25" s="49"/>
    </row>
    <row r="26" spans="1:7" x14ac:dyDescent="0.25">
      <c r="A26" s="48"/>
      <c r="G26" s="49"/>
    </row>
    <row r="27" spans="1:7" x14ac:dyDescent="0.25">
      <c r="A27" s="46" t="s">
        <v>187</v>
      </c>
      <c r="G27" s="49"/>
    </row>
    <row r="28" spans="1:7" x14ac:dyDescent="0.25">
      <c r="A28" s="65" t="s">
        <v>188</v>
      </c>
      <c r="B28" s="66" t="s">
        <v>123</v>
      </c>
      <c r="G28" s="49"/>
    </row>
    <row r="29" spans="1:7" x14ac:dyDescent="0.25">
      <c r="A29" s="48" t="s">
        <v>189</v>
      </c>
      <c r="G29" s="49"/>
    </row>
    <row r="30" spans="1:7" x14ac:dyDescent="0.25">
      <c r="A30" s="48" t="s">
        <v>190</v>
      </c>
      <c r="B30" s="66" t="s">
        <v>191</v>
      </c>
      <c r="C30" s="66" t="s">
        <v>191</v>
      </c>
      <c r="G30" s="49"/>
    </row>
    <row r="31" spans="1:7" x14ac:dyDescent="0.25">
      <c r="A31" s="48"/>
      <c r="B31" s="28">
        <v>45198</v>
      </c>
      <c r="C31" s="28">
        <v>45382</v>
      </c>
      <c r="G31" s="49"/>
    </row>
    <row r="32" spans="1:7" x14ac:dyDescent="0.25">
      <c r="A32" s="48" t="s">
        <v>195</v>
      </c>
      <c r="B32">
        <v>18.1587</v>
      </c>
      <c r="C32">
        <v>23.721699999999998</v>
      </c>
      <c r="E32" s="2"/>
      <c r="G32" s="68"/>
    </row>
    <row r="33" spans="1:7" x14ac:dyDescent="0.25">
      <c r="A33" s="48" t="s">
        <v>669</v>
      </c>
      <c r="B33">
        <v>17.526900000000001</v>
      </c>
      <c r="C33">
        <v>22.790400000000002</v>
      </c>
      <c r="E33" s="2"/>
      <c r="G33" s="68"/>
    </row>
    <row r="34" spans="1:7" x14ac:dyDescent="0.25">
      <c r="A34" s="48"/>
      <c r="E34" s="2"/>
      <c r="G34" s="68"/>
    </row>
    <row r="35" spans="1:7" x14ac:dyDescent="0.25">
      <c r="A35" s="47" t="s">
        <v>205</v>
      </c>
      <c r="E35" s="2"/>
      <c r="G35" s="68"/>
    </row>
    <row r="36" spans="1:7" x14ac:dyDescent="0.25">
      <c r="A36" s="48"/>
      <c r="E36" s="2"/>
      <c r="G36" s="68"/>
    </row>
    <row r="37" spans="1:7" x14ac:dyDescent="0.25">
      <c r="A37" s="48" t="s">
        <v>207</v>
      </c>
      <c r="B37" s="66" t="s">
        <v>123</v>
      </c>
      <c r="G37" s="49"/>
    </row>
    <row r="38" spans="1:7" x14ac:dyDescent="0.25">
      <c r="A38" s="48" t="s">
        <v>208</v>
      </c>
      <c r="B38" s="66" t="s">
        <v>123</v>
      </c>
      <c r="G38" s="49"/>
    </row>
    <row r="39" spans="1:7" x14ac:dyDescent="0.25">
      <c r="A39" s="65" t="s">
        <v>209</v>
      </c>
      <c r="B39" s="66" t="s">
        <v>123</v>
      </c>
      <c r="G39" s="49"/>
    </row>
    <row r="40" spans="1:7" x14ac:dyDescent="0.25">
      <c r="A40" s="65" t="s">
        <v>210</v>
      </c>
      <c r="B40" s="69">
        <v>229229.10680919999</v>
      </c>
      <c r="G40" s="49"/>
    </row>
    <row r="41" spans="1:7" ht="33.950000000000003" customHeight="1" x14ac:dyDescent="0.25">
      <c r="A41" s="65" t="s">
        <v>2896</v>
      </c>
      <c r="B41" s="66" t="s">
        <v>123</v>
      </c>
      <c r="G41" s="49"/>
    </row>
    <row r="42" spans="1:7" ht="30" customHeight="1" x14ac:dyDescent="0.25">
      <c r="A42" s="65" t="s">
        <v>2897</v>
      </c>
      <c r="B42" s="66" t="s">
        <v>123</v>
      </c>
      <c r="G42" s="49"/>
    </row>
    <row r="43" spans="1:7" ht="30" customHeight="1" x14ac:dyDescent="0.25">
      <c r="A43" s="65" t="s">
        <v>2898</v>
      </c>
      <c r="B43" s="66" t="s">
        <v>123</v>
      </c>
      <c r="G43" s="49"/>
    </row>
    <row r="44" spans="1:7" ht="30" customHeight="1" x14ac:dyDescent="0.25">
      <c r="A44" s="65" t="s">
        <v>214</v>
      </c>
      <c r="B44" s="66" t="s">
        <v>123</v>
      </c>
      <c r="G44" s="49"/>
    </row>
    <row r="45" spans="1:7" x14ac:dyDescent="0.25">
      <c r="A45" s="48" t="s">
        <v>215</v>
      </c>
      <c r="B45" s="66" t="s">
        <v>123</v>
      </c>
      <c r="G45" s="49"/>
    </row>
    <row r="46" spans="1:7" ht="15.75" customHeight="1" thickBot="1" x14ac:dyDescent="0.3">
      <c r="A46" s="70"/>
      <c r="B46" s="71"/>
      <c r="C46" s="71"/>
      <c r="D46" s="71"/>
      <c r="E46" s="71"/>
      <c r="F46" s="71"/>
      <c r="G46" s="72"/>
    </row>
    <row r="48" spans="1:7" ht="69.95" customHeight="1" x14ac:dyDescent="0.25">
      <c r="A48" s="137" t="s">
        <v>217</v>
      </c>
      <c r="B48" s="137" t="s">
        <v>218</v>
      </c>
      <c r="C48" s="137" t="s">
        <v>5</v>
      </c>
      <c r="D48" s="137" t="s">
        <v>6</v>
      </c>
    </row>
    <row r="49" spans="1:4" ht="69.95" customHeight="1" x14ac:dyDescent="0.25">
      <c r="A49" s="137" t="s">
        <v>2975</v>
      </c>
      <c r="B49" s="137"/>
      <c r="C49" s="137" t="s">
        <v>107</v>
      </c>
      <c r="D49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H50"/>
  <sheetViews>
    <sheetView showGridLines="0" workbookViewId="0">
      <pane ySplit="6" topLeftCell="A34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2976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19.5" customHeight="1" x14ac:dyDescent="0.25">
      <c r="A4" s="144" t="s">
        <v>2977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9" t="s">
        <v>122</v>
      </c>
      <c r="B9" s="17"/>
      <c r="C9" s="17"/>
      <c r="D9" s="6"/>
      <c r="E9" s="44" t="s">
        <v>123</v>
      </c>
      <c r="F9" s="45" t="s">
        <v>123</v>
      </c>
      <c r="G9" s="58"/>
    </row>
    <row r="10" spans="1:8" x14ac:dyDescent="0.25">
      <c r="A10" s="61" t="s">
        <v>165</v>
      </c>
      <c r="B10" s="40"/>
      <c r="C10" s="40"/>
      <c r="D10" s="41"/>
      <c r="E10" s="20">
        <f>+E7</f>
        <v>0</v>
      </c>
      <c r="F10" s="21">
        <f>+F7</f>
        <v>0</v>
      </c>
      <c r="G10" s="58"/>
    </row>
    <row r="11" spans="1:8" x14ac:dyDescent="0.25">
      <c r="A11" s="57"/>
      <c r="B11" s="17"/>
      <c r="C11" s="17"/>
      <c r="D11" s="6"/>
      <c r="E11" s="7"/>
      <c r="F11" s="8"/>
      <c r="G11" s="58"/>
    </row>
    <row r="12" spans="1:8" x14ac:dyDescent="0.25">
      <c r="A12" s="59" t="s">
        <v>677</v>
      </c>
      <c r="B12" s="17"/>
      <c r="C12" s="17"/>
      <c r="D12" s="6"/>
      <c r="E12" s="7"/>
      <c r="F12" s="8"/>
      <c r="G12" s="58"/>
    </row>
    <row r="13" spans="1:8" x14ac:dyDescent="0.25">
      <c r="A13" s="59" t="s">
        <v>2978</v>
      </c>
      <c r="B13" s="17"/>
      <c r="C13" s="17"/>
      <c r="D13" s="6"/>
      <c r="E13" s="7"/>
      <c r="F13" s="8"/>
      <c r="G13" s="58"/>
    </row>
    <row r="14" spans="1:8" x14ac:dyDescent="0.25">
      <c r="A14" s="57" t="s">
        <v>2204</v>
      </c>
      <c r="B14" s="17" t="s">
        <v>2205</v>
      </c>
      <c r="C14" s="17"/>
      <c r="D14" s="7">
        <v>7048.2700999999997</v>
      </c>
      <c r="E14" s="7">
        <v>5217.6933896</v>
      </c>
      <c r="F14" s="8">
        <f>+E14/$E$24</f>
        <v>0.96742192116290293</v>
      </c>
      <c r="G14" s="58"/>
    </row>
    <row r="15" spans="1:8" x14ac:dyDescent="0.25">
      <c r="A15" s="61" t="s">
        <v>165</v>
      </c>
      <c r="B15" s="40"/>
      <c r="C15" s="40"/>
      <c r="D15" s="41"/>
      <c r="E15" s="20">
        <f>SUM(E14)</f>
        <v>5217.6933896</v>
      </c>
      <c r="F15" s="21">
        <f>SUM(F14)</f>
        <v>0.96742192116290293</v>
      </c>
      <c r="G15" s="58"/>
    </row>
    <row r="16" spans="1:8" x14ac:dyDescent="0.25">
      <c r="A16" s="57"/>
      <c r="B16" s="17"/>
      <c r="C16" s="17"/>
      <c r="D16" s="6"/>
      <c r="E16" s="7"/>
      <c r="F16" s="8"/>
      <c r="G16" s="58"/>
    </row>
    <row r="17" spans="1:7" x14ac:dyDescent="0.25">
      <c r="A17" s="59" t="s">
        <v>169</v>
      </c>
      <c r="B17" s="17"/>
      <c r="C17" s="17"/>
      <c r="D17" s="6"/>
      <c r="E17" s="7"/>
      <c r="F17" s="8"/>
      <c r="G17" s="58"/>
    </row>
    <row r="18" spans="1:7" x14ac:dyDescent="0.25">
      <c r="A18" s="57" t="s">
        <v>170</v>
      </c>
      <c r="B18" s="17"/>
      <c r="C18" s="17"/>
      <c r="D18" s="6"/>
      <c r="E18" s="7">
        <v>13.99</v>
      </c>
      <c r="F18" s="8">
        <v>2.5929999999999998E-3</v>
      </c>
      <c r="G18" s="58">
        <v>7.0182999999999995E-2</v>
      </c>
    </row>
    <row r="19" spans="1:7" x14ac:dyDescent="0.25">
      <c r="A19" s="59" t="s">
        <v>129</v>
      </c>
      <c r="B19" s="18"/>
      <c r="C19" s="18"/>
      <c r="D19" s="9"/>
      <c r="E19" s="20">
        <v>13.99</v>
      </c>
      <c r="F19" s="21">
        <v>2.5929999999999998E-3</v>
      </c>
      <c r="G19" s="60"/>
    </row>
    <row r="20" spans="1:7" x14ac:dyDescent="0.25">
      <c r="A20" s="57"/>
      <c r="B20" s="17"/>
      <c r="C20" s="17"/>
      <c r="D20" s="6"/>
      <c r="E20" s="7"/>
      <c r="F20" s="8"/>
      <c r="G20" s="58"/>
    </row>
    <row r="21" spans="1:7" x14ac:dyDescent="0.25">
      <c r="A21" s="61" t="s">
        <v>165</v>
      </c>
      <c r="B21" s="40"/>
      <c r="C21" s="40"/>
      <c r="D21" s="41"/>
      <c r="E21" s="20">
        <v>13.99</v>
      </c>
      <c r="F21" s="21">
        <v>2.5929999999999998E-3</v>
      </c>
      <c r="G21" s="60"/>
    </row>
    <row r="22" spans="1:7" x14ac:dyDescent="0.25">
      <c r="A22" s="57" t="s">
        <v>171</v>
      </c>
      <c r="B22" s="17"/>
      <c r="C22" s="17"/>
      <c r="D22" s="6"/>
      <c r="E22" s="7">
        <v>1.07575E-2</v>
      </c>
      <c r="F22" s="45" t="s">
        <v>172</v>
      </c>
      <c r="G22" s="58"/>
    </row>
    <row r="23" spans="1:7" x14ac:dyDescent="0.25">
      <c r="A23" s="57" t="s">
        <v>173</v>
      </c>
      <c r="B23" s="17"/>
      <c r="C23" s="17"/>
      <c r="D23" s="6"/>
      <c r="E23" s="7">
        <v>161.7058528999996</v>
      </c>
      <c r="F23" s="8">
        <v>2.998407883709708E-2</v>
      </c>
      <c r="G23" s="58">
        <v>7.0182999999999995E-2</v>
      </c>
    </row>
    <row r="24" spans="1:7" x14ac:dyDescent="0.25">
      <c r="A24" s="62" t="s">
        <v>174</v>
      </c>
      <c r="B24" s="19"/>
      <c r="C24" s="19"/>
      <c r="D24" s="13"/>
      <c r="E24" s="14">
        <v>5393.4</v>
      </c>
      <c r="F24" s="15">
        <v>1</v>
      </c>
      <c r="G24" s="63"/>
    </row>
    <row r="25" spans="1:7" x14ac:dyDescent="0.25">
      <c r="A25" s="48"/>
      <c r="G25" s="49"/>
    </row>
    <row r="26" spans="1:7" x14ac:dyDescent="0.25">
      <c r="A26" s="46" t="s">
        <v>177</v>
      </c>
      <c r="G26" s="49"/>
    </row>
    <row r="27" spans="1:7" x14ac:dyDescent="0.25">
      <c r="A27" s="48"/>
      <c r="G27" s="49"/>
    </row>
    <row r="28" spans="1:7" x14ac:dyDescent="0.25">
      <c r="A28" s="46" t="s">
        <v>187</v>
      </c>
      <c r="G28" s="49"/>
    </row>
    <row r="29" spans="1:7" x14ac:dyDescent="0.25">
      <c r="A29" s="65" t="s">
        <v>188</v>
      </c>
      <c r="B29" s="66" t="s">
        <v>123</v>
      </c>
      <c r="G29" s="49"/>
    </row>
    <row r="30" spans="1:7" x14ac:dyDescent="0.25">
      <c r="A30" s="48" t="s">
        <v>189</v>
      </c>
      <c r="G30" s="49"/>
    </row>
    <row r="31" spans="1:7" x14ac:dyDescent="0.25">
      <c r="A31" s="48" t="s">
        <v>190</v>
      </c>
      <c r="B31" s="66" t="s">
        <v>191</v>
      </c>
      <c r="C31" s="66" t="s">
        <v>191</v>
      </c>
      <c r="G31" s="49"/>
    </row>
    <row r="32" spans="1:7" x14ac:dyDescent="0.25">
      <c r="A32" s="48"/>
      <c r="B32" s="28">
        <v>45198</v>
      </c>
      <c r="C32" s="28">
        <v>45382</v>
      </c>
      <c r="G32" s="49"/>
    </row>
    <row r="33" spans="1:7" x14ac:dyDescent="0.25">
      <c r="A33" s="48" t="s">
        <v>708</v>
      </c>
      <c r="B33" s="66" t="s">
        <v>2215</v>
      </c>
      <c r="C33">
        <v>76.102199999999996</v>
      </c>
      <c r="G33" s="49"/>
    </row>
    <row r="34" spans="1:7" x14ac:dyDescent="0.25">
      <c r="A34" s="48"/>
      <c r="G34" s="49"/>
    </row>
    <row r="35" spans="1:7" x14ac:dyDescent="0.25">
      <c r="A35" s="48" t="s">
        <v>2216</v>
      </c>
      <c r="G35" s="49"/>
    </row>
    <row r="36" spans="1:7" x14ac:dyDescent="0.25">
      <c r="A36" s="48"/>
      <c r="G36" s="49"/>
    </row>
    <row r="37" spans="1:7" x14ac:dyDescent="0.25">
      <c r="A37" s="48" t="s">
        <v>207</v>
      </c>
      <c r="B37" s="66" t="s">
        <v>123</v>
      </c>
      <c r="G37" s="49"/>
    </row>
    <row r="38" spans="1:7" x14ac:dyDescent="0.25">
      <c r="A38" s="48" t="s">
        <v>208</v>
      </c>
      <c r="B38" s="66" t="s">
        <v>123</v>
      </c>
      <c r="G38" s="49"/>
    </row>
    <row r="39" spans="1:7" x14ac:dyDescent="0.25">
      <c r="A39" s="65" t="s">
        <v>209</v>
      </c>
      <c r="B39" s="66" t="s">
        <v>123</v>
      </c>
      <c r="G39" s="49"/>
    </row>
    <row r="40" spans="1:7" x14ac:dyDescent="0.25">
      <c r="A40" s="65" t="s">
        <v>210</v>
      </c>
      <c r="B40" s="66" t="s">
        <v>123</v>
      </c>
      <c r="G40" s="49"/>
    </row>
    <row r="41" spans="1:7" x14ac:dyDescent="0.25">
      <c r="A41" s="48" t="s">
        <v>1756</v>
      </c>
      <c r="B41" s="69">
        <v>3.2121489021618273E-2</v>
      </c>
      <c r="G41" s="49"/>
    </row>
    <row r="42" spans="1:7" ht="30" customHeight="1" x14ac:dyDescent="0.25">
      <c r="A42" s="65" t="s">
        <v>212</v>
      </c>
      <c r="B42" s="66" t="s">
        <v>123</v>
      </c>
      <c r="G42" s="49"/>
    </row>
    <row r="43" spans="1:7" ht="30" customHeight="1" x14ac:dyDescent="0.25">
      <c r="A43" s="65" t="s">
        <v>213</v>
      </c>
      <c r="B43" s="66" t="s">
        <v>123</v>
      </c>
      <c r="G43" s="49"/>
    </row>
    <row r="44" spans="1:7" ht="30" customHeight="1" x14ac:dyDescent="0.25">
      <c r="A44" s="65" t="s">
        <v>214</v>
      </c>
      <c r="B44" s="32">
        <v>5214.1541568000002</v>
      </c>
      <c r="G44" s="49"/>
    </row>
    <row r="45" spans="1:7" ht="30" customHeight="1" x14ac:dyDescent="0.25">
      <c r="A45" s="65" t="s">
        <v>214</v>
      </c>
      <c r="B45" s="66" t="s">
        <v>123</v>
      </c>
      <c r="G45" s="49"/>
    </row>
    <row r="46" spans="1:7" x14ac:dyDescent="0.25">
      <c r="A46" s="48" t="s">
        <v>215</v>
      </c>
      <c r="B46" s="66" t="s">
        <v>123</v>
      </c>
      <c r="G46" s="49"/>
    </row>
    <row r="47" spans="1:7" ht="15.75" customHeight="1" thickBot="1" x14ac:dyDescent="0.3">
      <c r="A47" s="70"/>
      <c r="B47" s="71"/>
      <c r="C47" s="71"/>
      <c r="D47" s="71"/>
      <c r="E47" s="71"/>
      <c r="F47" s="71"/>
      <c r="G47" s="72"/>
    </row>
    <row r="49" spans="1:4" ht="69.95" customHeight="1" x14ac:dyDescent="0.25">
      <c r="A49" s="137" t="s">
        <v>217</v>
      </c>
      <c r="B49" s="137" t="s">
        <v>218</v>
      </c>
      <c r="C49" s="137" t="s">
        <v>5</v>
      </c>
      <c r="D49" s="137" t="s">
        <v>6</v>
      </c>
    </row>
    <row r="50" spans="1:4" ht="69.95" customHeight="1" x14ac:dyDescent="0.25">
      <c r="A50" s="137" t="s">
        <v>2770</v>
      </c>
      <c r="B50" s="137"/>
      <c r="C50" s="137" t="s">
        <v>109</v>
      </c>
      <c r="D50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V353"/>
  <sheetViews>
    <sheetView view="pageBreakPreview" topLeftCell="F2" zoomScaleNormal="100" zoomScaleSheetLayoutView="100" workbookViewId="0">
      <selection activeCell="K3" sqref="K3"/>
    </sheetView>
  </sheetViews>
  <sheetFormatPr defaultColWidth="9.140625" defaultRowHeight="15" customHeight="1" x14ac:dyDescent="0.25"/>
  <cols>
    <col min="1" max="1" width="4.42578125" style="105" hidden="1" customWidth="1"/>
    <col min="2" max="2" width="1.5703125" style="105" customWidth="1"/>
    <col min="3" max="3" width="9.140625" style="105" customWidth="1"/>
    <col min="4" max="4" width="39.42578125" style="105" customWidth="1"/>
    <col min="5" max="5" width="58.28515625" style="105" bestFit="1" customWidth="1"/>
    <col min="6" max="10" width="30.5703125" style="105" customWidth="1"/>
    <col min="11" max="11" width="34.28515625" style="105" bestFit="1" customWidth="1"/>
    <col min="12" max="12" width="3.42578125" style="105" customWidth="1"/>
    <col min="13" max="13" width="9.85546875" style="105" bestFit="1" customWidth="1"/>
    <col min="14" max="14" width="14.5703125" style="105" hidden="1" customWidth="1"/>
    <col min="15" max="15" width="15.42578125" style="105" bestFit="1" customWidth="1"/>
    <col min="16" max="16" width="15.140625" style="105" bestFit="1" customWidth="1"/>
    <col min="17" max="17" width="10.85546875" style="105" bestFit="1" customWidth="1"/>
    <col min="18" max="18" width="0" style="105" hidden="1"/>
    <col min="19" max="19" width="13.5703125" style="105" bestFit="1" customWidth="1"/>
    <col min="20" max="21" width="14.5703125" style="105" bestFit="1" customWidth="1"/>
    <col min="22" max="22" width="6.140625" style="105" bestFit="1" customWidth="1"/>
    <col min="23" max="23" width="9.140625" style="105" customWidth="1"/>
    <col min="24" max="16384" width="9.140625" style="105"/>
  </cols>
  <sheetData>
    <row r="1" spans="3:19" ht="15" hidden="1" customHeight="1" x14ac:dyDescent="0.25"/>
    <row r="3" spans="3:19" ht="15" customHeight="1" x14ac:dyDescent="0.25">
      <c r="C3" s="106" t="s">
        <v>2979</v>
      </c>
      <c r="D3" s="107" t="s">
        <v>2980</v>
      </c>
      <c r="K3" s="136" t="str">
        <f>HYPERLINK("[EDEL_Portfolio HY 31-Mar-2024 Final.xlsx]Index!A1","Index")</f>
        <v>Index</v>
      </c>
    </row>
    <row r="5" spans="3:19" ht="15" customHeight="1" x14ac:dyDescent="0.25">
      <c r="C5" s="106" t="s">
        <v>2981</v>
      </c>
      <c r="D5" s="107" t="s">
        <v>2982</v>
      </c>
    </row>
    <row r="6" spans="3:19" ht="15" customHeight="1" x14ac:dyDescent="0.25">
      <c r="D6" s="108" t="s">
        <v>2983</v>
      </c>
      <c r="E6" s="109" t="s">
        <v>2984</v>
      </c>
      <c r="F6" s="110" t="s">
        <v>2985</v>
      </c>
      <c r="G6" s="108" t="s">
        <v>118</v>
      </c>
      <c r="H6" s="109" t="s">
        <v>2986</v>
      </c>
      <c r="I6" s="108" t="s">
        <v>2987</v>
      </c>
      <c r="J6" s="108" t="s">
        <v>2988</v>
      </c>
    </row>
    <row r="7" spans="3:19" ht="15" customHeight="1" x14ac:dyDescent="0.25">
      <c r="D7" s="111" t="s">
        <v>1757</v>
      </c>
      <c r="E7" s="111" t="s">
        <v>2989</v>
      </c>
      <c r="F7" s="111" t="s">
        <v>2990</v>
      </c>
      <c r="G7" s="112">
        <v>518000</v>
      </c>
      <c r="H7" s="113">
        <v>661.57831299999998</v>
      </c>
      <c r="I7" s="113">
        <v>669.65</v>
      </c>
      <c r="J7" s="113">
        <v>746.92750999999998</v>
      </c>
      <c r="K7" s="114"/>
      <c r="N7" s="115"/>
      <c r="O7" s="116"/>
      <c r="P7" s="117"/>
      <c r="Q7" s="117"/>
      <c r="S7" s="118"/>
    </row>
    <row r="8" spans="3:19" ht="15" customHeight="1" x14ac:dyDescent="0.25">
      <c r="D8" s="111" t="s">
        <v>1757</v>
      </c>
      <c r="E8" s="111" t="s">
        <v>2991</v>
      </c>
      <c r="F8" s="111" t="s">
        <v>2990</v>
      </c>
      <c r="G8" s="112">
        <v>42000</v>
      </c>
      <c r="H8" s="113">
        <v>6354.660277</v>
      </c>
      <c r="I8" s="113">
        <v>6410.7</v>
      </c>
      <c r="J8" s="113">
        <v>544.406835</v>
      </c>
      <c r="K8" s="114"/>
      <c r="N8" s="115"/>
      <c r="O8" s="116"/>
      <c r="P8" s="117"/>
      <c r="Q8" s="117"/>
      <c r="S8" s="118"/>
    </row>
    <row r="9" spans="3:19" ht="15" customHeight="1" x14ac:dyDescent="0.25">
      <c r="D9" s="111" t="s">
        <v>1757</v>
      </c>
      <c r="E9" s="111" t="s">
        <v>2992</v>
      </c>
      <c r="F9" s="111" t="s">
        <v>2990</v>
      </c>
      <c r="G9" s="112">
        <v>5800</v>
      </c>
      <c r="H9" s="113">
        <v>27129.294116000001</v>
      </c>
      <c r="I9" s="113">
        <v>27342.3</v>
      </c>
      <c r="J9" s="113">
        <v>275.27806299999997</v>
      </c>
      <c r="K9" s="114"/>
      <c r="N9" s="115"/>
      <c r="O9" s="116"/>
      <c r="P9" s="117"/>
      <c r="Q9" s="117"/>
      <c r="S9" s="118"/>
    </row>
    <row r="10" spans="3:19" ht="15" customHeight="1" x14ac:dyDescent="0.25">
      <c r="D10" s="111" t="s">
        <v>1757</v>
      </c>
      <c r="E10" s="111" t="s">
        <v>2993</v>
      </c>
      <c r="F10" s="111" t="s">
        <v>2990</v>
      </c>
      <c r="G10" s="112">
        <v>523800</v>
      </c>
      <c r="H10" s="113">
        <v>177.12831800000001</v>
      </c>
      <c r="I10" s="113">
        <v>176.8</v>
      </c>
      <c r="J10" s="113">
        <v>198.00687600000001</v>
      </c>
      <c r="K10" s="114"/>
      <c r="N10" s="115"/>
      <c r="O10" s="116"/>
      <c r="P10" s="117"/>
      <c r="Q10" s="117"/>
      <c r="S10" s="118"/>
    </row>
    <row r="11" spans="3:19" ht="15" customHeight="1" x14ac:dyDescent="0.25">
      <c r="D11" s="111" t="s">
        <v>1757</v>
      </c>
      <c r="E11" s="111" t="s">
        <v>2994</v>
      </c>
      <c r="F11" s="111" t="s">
        <v>2990</v>
      </c>
      <c r="G11" s="112">
        <v>2022800</v>
      </c>
      <c r="H11" s="113">
        <v>208.108205</v>
      </c>
      <c r="I11" s="113">
        <v>207.5</v>
      </c>
      <c r="J11" s="113">
        <v>1107.1290100000001</v>
      </c>
      <c r="K11" s="114"/>
      <c r="N11" s="115"/>
      <c r="O11" s="116"/>
      <c r="P11" s="117"/>
      <c r="Q11" s="117"/>
      <c r="S11" s="118"/>
    </row>
    <row r="12" spans="3:19" ht="15" customHeight="1" x14ac:dyDescent="0.25">
      <c r="D12" s="111" t="s">
        <v>1757</v>
      </c>
      <c r="E12" s="111" t="s">
        <v>2995</v>
      </c>
      <c r="F12" s="111" t="s">
        <v>2990</v>
      </c>
      <c r="G12" s="112">
        <v>89700</v>
      </c>
      <c r="H12" s="113">
        <v>2482.4178849999998</v>
      </c>
      <c r="I12" s="113">
        <v>2510.6</v>
      </c>
      <c r="J12" s="113">
        <v>447.05583000000001</v>
      </c>
      <c r="K12" s="114"/>
      <c r="N12" s="115"/>
      <c r="O12" s="116"/>
      <c r="P12" s="117"/>
      <c r="Q12" s="117"/>
      <c r="S12" s="118"/>
    </row>
    <row r="13" spans="3:19" ht="15" customHeight="1" x14ac:dyDescent="0.25">
      <c r="D13" s="111" t="s">
        <v>1757</v>
      </c>
      <c r="E13" s="111" t="s">
        <v>2996</v>
      </c>
      <c r="F13" s="111" t="s">
        <v>2990</v>
      </c>
      <c r="G13" s="112">
        <v>698400</v>
      </c>
      <c r="H13" s="113">
        <v>3139.5421820000001</v>
      </c>
      <c r="I13" s="113">
        <v>3216.2</v>
      </c>
      <c r="J13" s="113">
        <v>14280.902405999999</v>
      </c>
      <c r="K13" s="114"/>
      <c r="N13" s="115"/>
      <c r="O13" s="116"/>
      <c r="P13" s="117"/>
      <c r="Q13" s="117"/>
      <c r="S13" s="118"/>
    </row>
    <row r="14" spans="3:19" ht="15" customHeight="1" x14ac:dyDescent="0.25">
      <c r="D14" s="111" t="s">
        <v>1757</v>
      </c>
      <c r="E14" s="111" t="s">
        <v>2997</v>
      </c>
      <c r="F14" s="111" t="s">
        <v>2990</v>
      </c>
      <c r="G14" s="112">
        <v>254400</v>
      </c>
      <c r="H14" s="113">
        <v>1295.960808</v>
      </c>
      <c r="I14" s="113">
        <v>1352.1</v>
      </c>
      <c r="J14" s="113">
        <v>823.97425199999998</v>
      </c>
      <c r="K14" s="114"/>
      <c r="N14" s="115"/>
      <c r="O14" s="116"/>
      <c r="P14" s="117"/>
      <c r="Q14" s="117"/>
      <c r="S14" s="118"/>
    </row>
    <row r="15" spans="3:19" ht="15" customHeight="1" x14ac:dyDescent="0.25">
      <c r="D15" s="111" t="s">
        <v>1757</v>
      </c>
      <c r="E15" s="111" t="s">
        <v>2998</v>
      </c>
      <c r="F15" s="111" t="s">
        <v>2990</v>
      </c>
      <c r="G15" s="112">
        <v>78600</v>
      </c>
      <c r="H15" s="113">
        <v>5005.6318080000001</v>
      </c>
      <c r="I15" s="113">
        <v>4984.1000000000004</v>
      </c>
      <c r="J15" s="113">
        <v>698.72373900000002</v>
      </c>
      <c r="K15" s="114"/>
      <c r="N15" s="115"/>
      <c r="O15" s="116"/>
      <c r="P15" s="117"/>
      <c r="Q15" s="117"/>
      <c r="S15" s="118"/>
    </row>
    <row r="16" spans="3:19" ht="15" customHeight="1" x14ac:dyDescent="0.25">
      <c r="D16" s="111" t="s">
        <v>1757</v>
      </c>
      <c r="E16" s="111" t="s">
        <v>2999</v>
      </c>
      <c r="F16" s="111" t="s">
        <v>2990</v>
      </c>
      <c r="G16" s="112">
        <v>379800</v>
      </c>
      <c r="H16" s="113">
        <v>606.69544299999995</v>
      </c>
      <c r="I16" s="113">
        <v>615.45000000000005</v>
      </c>
      <c r="J16" s="113">
        <v>513.2645685</v>
      </c>
      <c r="K16" s="114"/>
      <c r="N16" s="115"/>
      <c r="O16" s="116"/>
      <c r="P16" s="117"/>
      <c r="Q16" s="117"/>
      <c r="S16" s="118"/>
    </row>
    <row r="17" spans="4:19" ht="15" customHeight="1" x14ac:dyDescent="0.25">
      <c r="D17" s="111" t="s">
        <v>1757</v>
      </c>
      <c r="E17" s="111" t="s">
        <v>3000</v>
      </c>
      <c r="F17" s="111" t="s">
        <v>2990</v>
      </c>
      <c r="G17" s="112">
        <v>23375</v>
      </c>
      <c r="H17" s="113">
        <v>6341.7379010000004</v>
      </c>
      <c r="I17" s="113">
        <v>6397</v>
      </c>
      <c r="J17" s="113">
        <v>258.84645187500001</v>
      </c>
      <c r="K17" s="114"/>
      <c r="N17" s="115"/>
      <c r="O17" s="116"/>
      <c r="P17" s="117"/>
      <c r="Q17" s="117"/>
      <c r="S17" s="118"/>
    </row>
    <row r="18" spans="4:19" ht="15" customHeight="1" x14ac:dyDescent="0.25">
      <c r="D18" s="111" t="s">
        <v>1757</v>
      </c>
      <c r="E18" s="111" t="s">
        <v>3001</v>
      </c>
      <c r="F18" s="111" t="s">
        <v>2990</v>
      </c>
      <c r="G18" s="112">
        <v>368900</v>
      </c>
      <c r="H18" s="113">
        <v>469.37459999999999</v>
      </c>
      <c r="I18" s="113">
        <v>469.95</v>
      </c>
      <c r="J18" s="113">
        <v>342.60296349999999</v>
      </c>
      <c r="K18" s="114"/>
      <c r="N18" s="115"/>
      <c r="O18" s="116"/>
      <c r="P18" s="117"/>
      <c r="Q18" s="117"/>
      <c r="S18" s="118"/>
    </row>
    <row r="19" spans="4:19" ht="15" customHeight="1" x14ac:dyDescent="0.25">
      <c r="D19" s="111" t="s">
        <v>1757</v>
      </c>
      <c r="E19" s="111" t="s">
        <v>3002</v>
      </c>
      <c r="F19" s="111" t="s">
        <v>2990</v>
      </c>
      <c r="G19" s="112">
        <v>1820000</v>
      </c>
      <c r="H19" s="113">
        <v>167.91577899999999</v>
      </c>
      <c r="I19" s="113">
        <v>172.35</v>
      </c>
      <c r="J19" s="113">
        <v>546.40494999999999</v>
      </c>
      <c r="K19" s="114"/>
      <c r="N19" s="115"/>
      <c r="O19" s="116"/>
      <c r="P19" s="117"/>
      <c r="Q19" s="117"/>
      <c r="S19" s="118"/>
    </row>
    <row r="20" spans="4:19" ht="15" customHeight="1" x14ac:dyDescent="0.25">
      <c r="D20" s="111" t="s">
        <v>1757</v>
      </c>
      <c r="E20" s="111" t="s">
        <v>3003</v>
      </c>
      <c r="F20" s="111" t="s">
        <v>2990</v>
      </c>
      <c r="G20" s="112">
        <v>10600</v>
      </c>
      <c r="H20" s="113">
        <v>2857.8887</v>
      </c>
      <c r="I20" s="113">
        <v>2867.15</v>
      </c>
      <c r="J20" s="113">
        <v>53.279866499999997</v>
      </c>
      <c r="K20" s="114"/>
      <c r="N20" s="115"/>
      <c r="O20" s="116"/>
      <c r="P20" s="117"/>
      <c r="Q20" s="117"/>
      <c r="S20" s="118"/>
    </row>
    <row r="21" spans="4:19" ht="15" customHeight="1" x14ac:dyDescent="0.25">
      <c r="D21" s="111" t="s">
        <v>1757</v>
      </c>
      <c r="E21" s="111" t="s">
        <v>3004</v>
      </c>
      <c r="F21" s="111" t="s">
        <v>2990</v>
      </c>
      <c r="G21" s="112">
        <v>57986</v>
      </c>
      <c r="H21" s="113">
        <v>2013.5082</v>
      </c>
      <c r="I21" s="113">
        <v>2005.2</v>
      </c>
      <c r="J21" s="113">
        <v>215.68168133500001</v>
      </c>
      <c r="K21" s="114"/>
      <c r="N21" s="115"/>
      <c r="O21" s="116"/>
      <c r="P21" s="117"/>
      <c r="Q21" s="117"/>
      <c r="S21" s="118"/>
    </row>
    <row r="22" spans="4:19" ht="15" customHeight="1" x14ac:dyDescent="0.25">
      <c r="D22" s="111" t="s">
        <v>1757</v>
      </c>
      <c r="E22" s="111" t="s">
        <v>3005</v>
      </c>
      <c r="F22" s="111" t="s">
        <v>2990</v>
      </c>
      <c r="G22" s="112">
        <v>15750</v>
      </c>
      <c r="H22" s="113">
        <v>5787.4885000000004</v>
      </c>
      <c r="I22" s="113">
        <v>5791.35</v>
      </c>
      <c r="J22" s="113">
        <v>161.90019562500001</v>
      </c>
      <c r="K22" s="114"/>
      <c r="N22" s="115"/>
      <c r="O22" s="116"/>
      <c r="P22" s="117"/>
      <c r="Q22" s="117"/>
      <c r="S22" s="118"/>
    </row>
    <row r="23" spans="4:19" ht="15" customHeight="1" x14ac:dyDescent="0.25">
      <c r="D23" s="111" t="s">
        <v>1757</v>
      </c>
      <c r="E23" s="111" t="s">
        <v>3006</v>
      </c>
      <c r="F23" s="111" t="s">
        <v>2990</v>
      </c>
      <c r="G23" s="112">
        <v>284000</v>
      </c>
      <c r="H23" s="113">
        <v>567.72339999999997</v>
      </c>
      <c r="I23" s="113">
        <v>567</v>
      </c>
      <c r="J23" s="113">
        <v>327.26668999999998</v>
      </c>
      <c r="K23" s="114"/>
      <c r="N23" s="115"/>
      <c r="O23" s="116"/>
      <c r="P23" s="117"/>
      <c r="Q23" s="117"/>
      <c r="S23" s="118"/>
    </row>
    <row r="24" spans="4:19" ht="15" customHeight="1" x14ac:dyDescent="0.25">
      <c r="D24" s="111" t="s">
        <v>1757</v>
      </c>
      <c r="E24" s="111" t="s">
        <v>3007</v>
      </c>
      <c r="F24" s="111" t="s">
        <v>2990</v>
      </c>
      <c r="G24" s="112">
        <v>471900</v>
      </c>
      <c r="H24" s="113">
        <v>1044.6625489999999</v>
      </c>
      <c r="I24" s="113">
        <v>1095</v>
      </c>
      <c r="J24" s="113">
        <v>1010.98558275</v>
      </c>
      <c r="K24" s="114"/>
      <c r="N24" s="115"/>
      <c r="O24" s="116"/>
      <c r="P24" s="117"/>
      <c r="Q24" s="117"/>
      <c r="S24" s="118"/>
    </row>
    <row r="25" spans="4:19" ht="15" customHeight="1" x14ac:dyDescent="0.25">
      <c r="D25" s="111" t="s">
        <v>1757</v>
      </c>
      <c r="E25" s="111" t="s">
        <v>3008</v>
      </c>
      <c r="F25" s="111" t="s">
        <v>2990</v>
      </c>
      <c r="G25" s="112">
        <v>322500</v>
      </c>
      <c r="H25" s="113">
        <v>1058.5604499999999</v>
      </c>
      <c r="I25" s="113">
        <v>1054.55</v>
      </c>
      <c r="J25" s="113">
        <v>602.96212500000001</v>
      </c>
      <c r="K25" s="114"/>
      <c r="N25" s="115"/>
      <c r="O25" s="116"/>
      <c r="P25" s="117"/>
      <c r="Q25" s="117"/>
      <c r="S25" s="118"/>
    </row>
    <row r="26" spans="4:19" ht="15" customHeight="1" x14ac:dyDescent="0.25">
      <c r="D26" s="111" t="s">
        <v>1757</v>
      </c>
      <c r="E26" s="111" t="s">
        <v>3009</v>
      </c>
      <c r="F26" s="111" t="s">
        <v>2990</v>
      </c>
      <c r="G26" s="112">
        <v>45500</v>
      </c>
      <c r="H26" s="113">
        <v>1616.8088009999999</v>
      </c>
      <c r="I26" s="113">
        <v>1658.2</v>
      </c>
      <c r="J26" s="113">
        <v>127.9366725</v>
      </c>
      <c r="K26" s="114"/>
      <c r="N26" s="115"/>
      <c r="O26" s="116"/>
      <c r="P26" s="117"/>
      <c r="Q26" s="117"/>
      <c r="S26" s="118"/>
    </row>
    <row r="27" spans="4:19" ht="15" customHeight="1" x14ac:dyDescent="0.25">
      <c r="D27" s="111" t="s">
        <v>1757</v>
      </c>
      <c r="E27" s="111" t="s">
        <v>3010</v>
      </c>
      <c r="F27" s="111" t="s">
        <v>2990</v>
      </c>
      <c r="G27" s="112">
        <v>33250</v>
      </c>
      <c r="H27" s="113">
        <v>6970.636853</v>
      </c>
      <c r="I27" s="113">
        <v>7279.95</v>
      </c>
      <c r="J27" s="113">
        <v>414.60971124999998</v>
      </c>
      <c r="K27" s="114"/>
      <c r="N27" s="115"/>
      <c r="O27" s="116"/>
      <c r="P27" s="117"/>
      <c r="Q27" s="117"/>
      <c r="S27" s="118"/>
    </row>
    <row r="28" spans="4:19" ht="15" customHeight="1" x14ac:dyDescent="0.25">
      <c r="D28" s="111" t="s">
        <v>1757</v>
      </c>
      <c r="E28" s="111" t="s">
        <v>3011</v>
      </c>
      <c r="F28" s="111" t="s">
        <v>2990</v>
      </c>
      <c r="G28" s="112">
        <v>99600</v>
      </c>
      <c r="H28" s="113">
        <v>2305.2721059999999</v>
      </c>
      <c r="I28" s="113">
        <v>2330.85</v>
      </c>
      <c r="J28" s="113">
        <v>433.522446</v>
      </c>
      <c r="K28" s="114"/>
      <c r="N28" s="115"/>
      <c r="O28" s="116"/>
      <c r="P28" s="117"/>
      <c r="Q28" s="117"/>
      <c r="S28" s="118"/>
    </row>
    <row r="29" spans="4:19" ht="15" customHeight="1" x14ac:dyDescent="0.25">
      <c r="D29" s="111" t="s">
        <v>1757</v>
      </c>
      <c r="E29" s="111" t="s">
        <v>3012</v>
      </c>
      <c r="F29" s="111" t="s">
        <v>2990</v>
      </c>
      <c r="G29" s="112">
        <v>76800</v>
      </c>
      <c r="H29" s="113">
        <v>368.35727900000001</v>
      </c>
      <c r="I29" s="113">
        <v>365.4</v>
      </c>
      <c r="J29" s="113">
        <v>69.669888</v>
      </c>
      <c r="K29" s="114"/>
      <c r="N29" s="115"/>
      <c r="O29" s="116"/>
      <c r="P29" s="117"/>
      <c r="Q29" s="117"/>
      <c r="S29" s="118"/>
    </row>
    <row r="30" spans="4:19" ht="15" customHeight="1" x14ac:dyDescent="0.25">
      <c r="D30" s="111" t="s">
        <v>1757</v>
      </c>
      <c r="E30" s="111" t="s">
        <v>3013</v>
      </c>
      <c r="F30" s="111" t="s">
        <v>2990</v>
      </c>
      <c r="G30" s="112">
        <v>2870000</v>
      </c>
      <c r="H30" s="113">
        <v>182.839361</v>
      </c>
      <c r="I30" s="113">
        <v>181.75</v>
      </c>
      <c r="J30" s="113">
        <v>1465.7951</v>
      </c>
      <c r="K30" s="114"/>
      <c r="N30" s="115"/>
      <c r="O30" s="116"/>
      <c r="P30" s="117"/>
      <c r="Q30" s="117"/>
      <c r="S30" s="118"/>
    </row>
    <row r="31" spans="4:19" ht="15" customHeight="1" x14ac:dyDescent="0.25">
      <c r="D31" s="111" t="s">
        <v>1757</v>
      </c>
      <c r="E31" s="111" t="s">
        <v>3014</v>
      </c>
      <c r="F31" s="111" t="s">
        <v>2990</v>
      </c>
      <c r="G31" s="112">
        <v>4773600</v>
      </c>
      <c r="H31" s="113">
        <v>261.72306900000001</v>
      </c>
      <c r="I31" s="113">
        <v>265.39999999999998</v>
      </c>
      <c r="J31" s="113">
        <v>2599.7502960000002</v>
      </c>
      <c r="K31" s="114"/>
      <c r="N31" s="115"/>
      <c r="O31" s="116"/>
      <c r="P31" s="117"/>
      <c r="Q31" s="117"/>
      <c r="S31" s="118"/>
    </row>
    <row r="32" spans="4:19" ht="15" customHeight="1" x14ac:dyDescent="0.25">
      <c r="D32" s="111" t="s">
        <v>1757</v>
      </c>
      <c r="E32" s="111" t="s">
        <v>3015</v>
      </c>
      <c r="F32" s="111" t="s">
        <v>2990</v>
      </c>
      <c r="G32" s="112">
        <v>59625</v>
      </c>
      <c r="H32" s="113">
        <v>1374.5921000000001</v>
      </c>
      <c r="I32" s="113">
        <v>1374.6</v>
      </c>
      <c r="J32" s="113">
        <v>144.79812000000001</v>
      </c>
      <c r="K32" s="114"/>
      <c r="N32" s="115"/>
      <c r="O32" s="116"/>
      <c r="P32" s="117"/>
      <c r="Q32" s="117"/>
      <c r="S32" s="118"/>
    </row>
    <row r="33" spans="4:19" ht="15" customHeight="1" x14ac:dyDescent="0.25">
      <c r="D33" s="111" t="s">
        <v>1757</v>
      </c>
      <c r="E33" s="111" t="s">
        <v>3016</v>
      </c>
      <c r="F33" s="111" t="s">
        <v>2990</v>
      </c>
      <c r="G33" s="112">
        <v>2382600</v>
      </c>
      <c r="H33" s="113">
        <v>200.13933</v>
      </c>
      <c r="I33" s="113">
        <v>203.25</v>
      </c>
      <c r="J33" s="113">
        <v>937.32079650000003</v>
      </c>
      <c r="K33" s="114"/>
      <c r="N33" s="115"/>
      <c r="O33" s="116"/>
      <c r="P33" s="117"/>
      <c r="Q33" s="117"/>
      <c r="S33" s="118"/>
    </row>
    <row r="34" spans="4:19" ht="15" customHeight="1" x14ac:dyDescent="0.25">
      <c r="D34" s="111" t="s">
        <v>1757</v>
      </c>
      <c r="E34" s="111" t="s">
        <v>3017</v>
      </c>
      <c r="F34" s="111" t="s">
        <v>2990</v>
      </c>
      <c r="G34" s="112">
        <v>18500</v>
      </c>
      <c r="H34" s="113">
        <v>1123.3919350000001</v>
      </c>
      <c r="I34" s="113">
        <v>1136.3499999999999</v>
      </c>
      <c r="J34" s="113">
        <v>41.034757499999998</v>
      </c>
      <c r="K34" s="114"/>
      <c r="N34" s="115"/>
      <c r="O34" s="116"/>
      <c r="P34" s="117"/>
      <c r="Q34" s="117"/>
      <c r="S34" s="118"/>
    </row>
    <row r="35" spans="4:19" ht="15" customHeight="1" x14ac:dyDescent="0.25">
      <c r="D35" s="111" t="s">
        <v>1757</v>
      </c>
      <c r="E35" s="111" t="s">
        <v>3018</v>
      </c>
      <c r="F35" s="111" t="s">
        <v>2990</v>
      </c>
      <c r="G35" s="112">
        <v>743850</v>
      </c>
      <c r="H35" s="113">
        <v>1234.832858</v>
      </c>
      <c r="I35" s="113">
        <v>1239.1500000000001</v>
      </c>
      <c r="J35" s="113">
        <v>1618.05599325</v>
      </c>
      <c r="K35" s="114"/>
      <c r="N35" s="115"/>
      <c r="O35" s="116"/>
      <c r="P35" s="117"/>
      <c r="Q35" s="117"/>
      <c r="S35" s="118"/>
    </row>
    <row r="36" spans="4:19" ht="15" customHeight="1" x14ac:dyDescent="0.25">
      <c r="D36" s="111" t="s">
        <v>1757</v>
      </c>
      <c r="E36" s="111" t="s">
        <v>3019</v>
      </c>
      <c r="F36" s="111" t="s">
        <v>2990</v>
      </c>
      <c r="G36" s="112">
        <v>2593500</v>
      </c>
      <c r="H36" s="113">
        <v>240.69319200000001</v>
      </c>
      <c r="I36" s="113">
        <v>248.85</v>
      </c>
      <c r="J36" s="113">
        <v>1991.9247075000001</v>
      </c>
      <c r="K36" s="114"/>
      <c r="N36" s="115"/>
      <c r="O36" s="116"/>
      <c r="P36" s="117"/>
      <c r="Q36" s="117"/>
      <c r="S36" s="118"/>
    </row>
    <row r="37" spans="4:19" ht="15" customHeight="1" x14ac:dyDescent="0.25">
      <c r="D37" s="111" t="s">
        <v>1757</v>
      </c>
      <c r="E37" s="111" t="s">
        <v>3020</v>
      </c>
      <c r="F37" s="111" t="s">
        <v>2990</v>
      </c>
      <c r="G37" s="112">
        <v>322500</v>
      </c>
      <c r="H37" s="113">
        <v>263.46546699999999</v>
      </c>
      <c r="I37" s="113">
        <v>266.10000000000002</v>
      </c>
      <c r="J37" s="113">
        <v>202.75575000000001</v>
      </c>
      <c r="K37" s="114"/>
      <c r="N37" s="115"/>
      <c r="O37" s="116"/>
      <c r="P37" s="117"/>
      <c r="Q37" s="117"/>
      <c r="S37" s="118"/>
    </row>
    <row r="38" spans="4:19" ht="15" customHeight="1" x14ac:dyDescent="0.25">
      <c r="D38" s="111" t="s">
        <v>1757</v>
      </c>
      <c r="E38" s="111" t="s">
        <v>3021</v>
      </c>
      <c r="F38" s="111" t="s">
        <v>2990</v>
      </c>
      <c r="G38" s="112">
        <v>6300</v>
      </c>
      <c r="H38" s="113">
        <v>30837.232929000002</v>
      </c>
      <c r="I38" s="113">
        <v>30281.55</v>
      </c>
      <c r="J38" s="113">
        <v>339.68451825000011</v>
      </c>
      <c r="K38" s="114"/>
      <c r="N38" s="115"/>
      <c r="O38" s="116"/>
      <c r="P38" s="117"/>
      <c r="Q38" s="117"/>
      <c r="S38" s="118"/>
    </row>
    <row r="39" spans="4:19" ht="15" customHeight="1" x14ac:dyDescent="0.25">
      <c r="D39" s="111" t="s">
        <v>1757</v>
      </c>
      <c r="E39" s="111" t="s">
        <v>3022</v>
      </c>
      <c r="F39" s="111" t="s">
        <v>2990</v>
      </c>
      <c r="G39" s="112">
        <v>844200</v>
      </c>
      <c r="H39" s="113">
        <v>608.41618100000005</v>
      </c>
      <c r="I39" s="113">
        <v>607.35</v>
      </c>
      <c r="J39" s="113">
        <v>996.32272950000004</v>
      </c>
      <c r="K39" s="114"/>
      <c r="N39" s="115"/>
      <c r="O39" s="116"/>
      <c r="P39" s="117"/>
      <c r="Q39" s="117"/>
      <c r="S39" s="118"/>
    </row>
    <row r="40" spans="4:19" ht="15" customHeight="1" x14ac:dyDescent="0.25">
      <c r="D40" s="111" t="s">
        <v>1757</v>
      </c>
      <c r="E40" s="111" t="s">
        <v>3023</v>
      </c>
      <c r="F40" s="111" t="s">
        <v>2990</v>
      </c>
      <c r="G40" s="112">
        <v>198000</v>
      </c>
      <c r="H40" s="113">
        <v>756.05251599999997</v>
      </c>
      <c r="I40" s="113">
        <v>748.65</v>
      </c>
      <c r="J40" s="113">
        <v>333.39586500000001</v>
      </c>
      <c r="K40" s="114"/>
      <c r="N40" s="115"/>
      <c r="O40" s="116"/>
      <c r="P40" s="117"/>
      <c r="Q40" s="117"/>
      <c r="S40" s="118"/>
    </row>
    <row r="41" spans="4:19" ht="15" customHeight="1" x14ac:dyDescent="0.25">
      <c r="D41" s="111" t="s">
        <v>1757</v>
      </c>
      <c r="E41" s="111" t="s">
        <v>3024</v>
      </c>
      <c r="F41" s="111" t="s">
        <v>2990</v>
      </c>
      <c r="G41" s="112">
        <v>305100</v>
      </c>
      <c r="H41" s="113">
        <v>575.87298299999998</v>
      </c>
      <c r="I41" s="113">
        <v>585.65</v>
      </c>
      <c r="J41" s="113">
        <v>431.21918699999998</v>
      </c>
      <c r="K41" s="114"/>
      <c r="N41" s="115"/>
      <c r="O41" s="116"/>
      <c r="P41" s="117"/>
      <c r="Q41" s="117"/>
      <c r="S41" s="118"/>
    </row>
    <row r="42" spans="4:19" ht="15" customHeight="1" x14ac:dyDescent="0.25">
      <c r="D42" s="111" t="s">
        <v>1757</v>
      </c>
      <c r="E42" s="111" t="s">
        <v>3025</v>
      </c>
      <c r="F42" s="111" t="s">
        <v>2990</v>
      </c>
      <c r="G42" s="112">
        <v>92625</v>
      </c>
      <c r="H42" s="113">
        <v>759.61521800000003</v>
      </c>
      <c r="I42" s="113">
        <v>757.25</v>
      </c>
      <c r="J42" s="113">
        <v>152.07149343750001</v>
      </c>
      <c r="K42" s="114"/>
      <c r="N42" s="115"/>
      <c r="O42" s="116"/>
      <c r="P42" s="117"/>
      <c r="Q42" s="117"/>
      <c r="S42" s="118"/>
    </row>
    <row r="43" spans="4:19" ht="15" customHeight="1" x14ac:dyDescent="0.25">
      <c r="D43" s="111" t="s">
        <v>1757</v>
      </c>
      <c r="E43" s="111" t="s">
        <v>3026</v>
      </c>
      <c r="F43" s="111" t="s">
        <v>2990</v>
      </c>
      <c r="G43" s="112">
        <v>180500</v>
      </c>
      <c r="H43" s="113">
        <v>347.49838499999998</v>
      </c>
      <c r="I43" s="113">
        <v>345.2</v>
      </c>
      <c r="J43" s="113">
        <v>136.22470375</v>
      </c>
      <c r="K43" s="114"/>
      <c r="N43" s="115"/>
      <c r="O43" s="116"/>
      <c r="P43" s="117"/>
      <c r="Q43" s="117"/>
      <c r="S43" s="118"/>
    </row>
    <row r="44" spans="4:19" ht="15" customHeight="1" x14ac:dyDescent="0.25">
      <c r="D44" s="111" t="s">
        <v>1757</v>
      </c>
      <c r="E44" s="111" t="s">
        <v>3027</v>
      </c>
      <c r="F44" s="111" t="s">
        <v>2990</v>
      </c>
      <c r="G44" s="112">
        <v>283125</v>
      </c>
      <c r="H44" s="113">
        <v>1129.7748039999999</v>
      </c>
      <c r="I44" s="113">
        <v>1162.25</v>
      </c>
      <c r="J44" s="113">
        <v>648.21539531250005</v>
      </c>
      <c r="K44" s="114"/>
      <c r="N44" s="115"/>
      <c r="O44" s="116"/>
      <c r="P44" s="117"/>
      <c r="Q44" s="117"/>
      <c r="S44" s="118"/>
    </row>
    <row r="45" spans="4:19" ht="15" customHeight="1" x14ac:dyDescent="0.25">
      <c r="D45" s="111" t="s">
        <v>1757</v>
      </c>
      <c r="E45" s="111" t="s">
        <v>3028</v>
      </c>
      <c r="F45" s="111" t="s">
        <v>2990</v>
      </c>
      <c r="G45" s="112">
        <v>232700</v>
      </c>
      <c r="H45" s="113">
        <v>1493.1594769999999</v>
      </c>
      <c r="I45" s="113">
        <v>1508.75</v>
      </c>
      <c r="J45" s="113">
        <v>605.07875675000003</v>
      </c>
      <c r="K45" s="114"/>
      <c r="N45" s="115"/>
      <c r="O45" s="116"/>
      <c r="P45" s="117"/>
      <c r="Q45" s="117"/>
      <c r="S45" s="118"/>
    </row>
    <row r="46" spans="4:19" ht="15" customHeight="1" x14ac:dyDescent="0.25">
      <c r="D46" s="111" t="s">
        <v>1757</v>
      </c>
      <c r="E46" s="111" t="s">
        <v>3029</v>
      </c>
      <c r="F46" s="111" t="s">
        <v>2990</v>
      </c>
      <c r="G46" s="112">
        <v>4737600</v>
      </c>
      <c r="H46" s="113">
        <v>435.85430500000001</v>
      </c>
      <c r="I46" s="113">
        <v>437.85</v>
      </c>
      <c r="J46" s="113">
        <v>4087.5302160000001</v>
      </c>
      <c r="K46" s="114"/>
      <c r="N46" s="115"/>
      <c r="O46" s="116"/>
      <c r="P46" s="117"/>
      <c r="Q46" s="117"/>
      <c r="S46" s="118"/>
    </row>
    <row r="47" spans="4:19" ht="15" customHeight="1" x14ac:dyDescent="0.25">
      <c r="D47" s="111" t="s">
        <v>1757</v>
      </c>
      <c r="E47" s="111" t="s">
        <v>3030</v>
      </c>
      <c r="F47" s="111" t="s">
        <v>2990</v>
      </c>
      <c r="G47" s="112">
        <v>168900</v>
      </c>
      <c r="H47" s="113">
        <v>5614.9667920000002</v>
      </c>
      <c r="I47" s="113">
        <v>5544.1</v>
      </c>
      <c r="J47" s="113">
        <v>1966.93466175</v>
      </c>
      <c r="K47" s="114"/>
      <c r="N47" s="115"/>
      <c r="O47" s="116"/>
      <c r="P47" s="117"/>
      <c r="Q47" s="117"/>
      <c r="S47" s="118"/>
    </row>
    <row r="48" spans="4:19" ht="15" customHeight="1" x14ac:dyDescent="0.25">
      <c r="D48" s="111" t="s">
        <v>1757</v>
      </c>
      <c r="E48" s="111" t="s">
        <v>3031</v>
      </c>
      <c r="F48" s="111" t="s">
        <v>2990</v>
      </c>
      <c r="G48" s="112">
        <v>313000</v>
      </c>
      <c r="H48" s="113">
        <v>881.009681</v>
      </c>
      <c r="I48" s="113">
        <v>887.3</v>
      </c>
      <c r="J48" s="113">
        <v>519.615995</v>
      </c>
      <c r="K48" s="114"/>
      <c r="N48" s="115"/>
      <c r="O48" s="116"/>
      <c r="P48" s="117"/>
      <c r="Q48" s="117"/>
      <c r="S48" s="118"/>
    </row>
    <row r="49" spans="4:19" ht="15" customHeight="1" x14ac:dyDescent="0.25">
      <c r="D49" s="111" t="s">
        <v>1757</v>
      </c>
      <c r="E49" s="111" t="s">
        <v>3032</v>
      </c>
      <c r="F49" s="111" t="s">
        <v>2990</v>
      </c>
      <c r="G49" s="112">
        <v>56000</v>
      </c>
      <c r="H49" s="113">
        <v>1081.6161999999999</v>
      </c>
      <c r="I49" s="113">
        <v>1084.5</v>
      </c>
      <c r="J49" s="113">
        <v>106.74314</v>
      </c>
      <c r="K49" s="114"/>
      <c r="N49" s="115"/>
      <c r="O49" s="116"/>
      <c r="P49" s="117"/>
      <c r="Q49" s="117"/>
      <c r="S49" s="118"/>
    </row>
    <row r="50" spans="4:19" ht="15" customHeight="1" x14ac:dyDescent="0.25">
      <c r="D50" s="111" t="s">
        <v>1757</v>
      </c>
      <c r="E50" s="111" t="s">
        <v>3033</v>
      </c>
      <c r="F50" s="111" t="s">
        <v>2990</v>
      </c>
      <c r="G50" s="112">
        <v>316800</v>
      </c>
      <c r="H50" s="113">
        <v>273.51900999999998</v>
      </c>
      <c r="I50" s="113">
        <v>269.05</v>
      </c>
      <c r="J50" s="113">
        <v>149.520096</v>
      </c>
      <c r="K50" s="114"/>
      <c r="N50" s="115"/>
      <c r="O50" s="116"/>
      <c r="P50" s="117"/>
      <c r="Q50" s="117"/>
      <c r="S50" s="118"/>
    </row>
    <row r="51" spans="4:19" ht="15" customHeight="1" x14ac:dyDescent="0.25">
      <c r="D51" s="111" t="s">
        <v>1757</v>
      </c>
      <c r="E51" s="111" t="s">
        <v>3034</v>
      </c>
      <c r="F51" s="111" t="s">
        <v>2990</v>
      </c>
      <c r="G51" s="112">
        <v>300000</v>
      </c>
      <c r="H51" s="113">
        <v>137.398325</v>
      </c>
      <c r="I51" s="113">
        <v>136.1</v>
      </c>
      <c r="J51" s="113">
        <v>83.558250000000001</v>
      </c>
      <c r="K51" s="114"/>
      <c r="N51" s="115"/>
      <c r="O51" s="116"/>
      <c r="P51" s="117"/>
      <c r="Q51" s="117"/>
      <c r="S51" s="118"/>
    </row>
    <row r="52" spans="4:19" ht="15" customHeight="1" x14ac:dyDescent="0.25">
      <c r="D52" s="111" t="s">
        <v>1757</v>
      </c>
      <c r="E52" s="111" t="s">
        <v>3035</v>
      </c>
      <c r="F52" s="111" t="s">
        <v>2990</v>
      </c>
      <c r="G52" s="112">
        <v>159000</v>
      </c>
      <c r="H52" s="113">
        <v>3011.6714569999999</v>
      </c>
      <c r="I52" s="113">
        <v>3011.75</v>
      </c>
      <c r="J52" s="113">
        <v>851.91881999999998</v>
      </c>
      <c r="K52" s="114"/>
      <c r="N52" s="115"/>
      <c r="O52" s="116"/>
      <c r="P52" s="117"/>
      <c r="Q52" s="117"/>
      <c r="S52" s="118"/>
    </row>
    <row r="53" spans="4:19" ht="15" customHeight="1" x14ac:dyDescent="0.25">
      <c r="D53" s="111" t="s">
        <v>1757</v>
      </c>
      <c r="E53" s="111" t="s">
        <v>3036</v>
      </c>
      <c r="F53" s="111" t="s">
        <v>2990</v>
      </c>
      <c r="G53" s="112">
        <v>142500</v>
      </c>
      <c r="H53" s="113">
        <v>524.38815399999999</v>
      </c>
      <c r="I53" s="113">
        <v>527.45000000000005</v>
      </c>
      <c r="J53" s="113">
        <v>132.01164374999999</v>
      </c>
      <c r="K53" s="114"/>
      <c r="N53" s="115"/>
      <c r="O53" s="116"/>
      <c r="P53" s="117"/>
      <c r="Q53" s="117"/>
      <c r="S53" s="118"/>
    </row>
    <row r="54" spans="4:19" ht="15" customHeight="1" x14ac:dyDescent="0.25">
      <c r="D54" s="111" t="s">
        <v>1757</v>
      </c>
      <c r="E54" s="111" t="s">
        <v>3037</v>
      </c>
      <c r="F54" s="111" t="s">
        <v>2990</v>
      </c>
      <c r="G54" s="112">
        <v>120000</v>
      </c>
      <c r="H54" s="113">
        <v>1977.875264</v>
      </c>
      <c r="I54" s="113">
        <v>1958.1</v>
      </c>
      <c r="J54" s="113">
        <v>452.24130000000002</v>
      </c>
      <c r="K54" s="114"/>
      <c r="N54" s="115"/>
      <c r="O54" s="116"/>
      <c r="P54" s="117"/>
      <c r="Q54" s="117"/>
      <c r="S54" s="118"/>
    </row>
    <row r="55" spans="4:19" ht="15" customHeight="1" x14ac:dyDescent="0.25">
      <c r="D55" s="111" t="s">
        <v>1757</v>
      </c>
      <c r="E55" s="111" t="s">
        <v>3038</v>
      </c>
      <c r="F55" s="111" t="s">
        <v>2990</v>
      </c>
      <c r="G55" s="112">
        <v>144300</v>
      </c>
      <c r="H55" s="113">
        <v>2166.5805070000001</v>
      </c>
      <c r="I55" s="113">
        <v>2142.75</v>
      </c>
      <c r="J55" s="113">
        <v>601.99615125000003</v>
      </c>
      <c r="K55" s="114"/>
      <c r="N55" s="115"/>
      <c r="O55" s="116"/>
      <c r="P55" s="117"/>
      <c r="Q55" s="117"/>
      <c r="S55" s="118"/>
    </row>
    <row r="56" spans="4:19" ht="15" customHeight="1" x14ac:dyDescent="0.25">
      <c r="D56" s="111" t="s">
        <v>1757</v>
      </c>
      <c r="E56" s="111" t="s">
        <v>3039</v>
      </c>
      <c r="F56" s="111" t="s">
        <v>2990</v>
      </c>
      <c r="G56" s="112">
        <v>161200</v>
      </c>
      <c r="H56" s="113">
        <v>3439.47802</v>
      </c>
      <c r="I56" s="113">
        <v>3471.2</v>
      </c>
      <c r="J56" s="113">
        <v>964.64457700000003</v>
      </c>
      <c r="K56" s="114"/>
      <c r="N56" s="115"/>
      <c r="O56" s="116"/>
      <c r="P56" s="117"/>
      <c r="Q56" s="117"/>
      <c r="S56" s="118"/>
    </row>
    <row r="57" spans="4:19" ht="15" customHeight="1" x14ac:dyDescent="0.25">
      <c r="D57" s="111" t="s">
        <v>1757</v>
      </c>
      <c r="E57" s="111" t="s">
        <v>3040</v>
      </c>
      <c r="F57" s="111" t="s">
        <v>2990</v>
      </c>
      <c r="G57" s="112">
        <v>55800</v>
      </c>
      <c r="H57" s="113">
        <v>7398.2483570000004</v>
      </c>
      <c r="I57" s="113">
        <v>7514.35</v>
      </c>
      <c r="J57" s="113">
        <v>905.09092650000002</v>
      </c>
      <c r="K57" s="114"/>
      <c r="N57" s="115"/>
      <c r="O57" s="116"/>
      <c r="P57" s="117"/>
      <c r="Q57" s="117"/>
      <c r="S57" s="118"/>
    </row>
    <row r="58" spans="4:19" ht="15" customHeight="1" x14ac:dyDescent="0.25">
      <c r="D58" s="111" t="s">
        <v>1757</v>
      </c>
      <c r="E58" s="111" t="s">
        <v>3041</v>
      </c>
      <c r="F58" s="111" t="s">
        <v>2990</v>
      </c>
      <c r="G58" s="112">
        <v>255750</v>
      </c>
      <c r="H58" s="113">
        <v>894.666786</v>
      </c>
      <c r="I58" s="113">
        <v>901.1</v>
      </c>
      <c r="J58" s="113">
        <v>450.15324750000002</v>
      </c>
      <c r="K58" s="114"/>
      <c r="N58" s="115"/>
      <c r="O58" s="116"/>
      <c r="P58" s="117"/>
      <c r="Q58" s="117"/>
      <c r="S58" s="118"/>
    </row>
    <row r="59" spans="4:19" ht="15" customHeight="1" x14ac:dyDescent="0.25">
      <c r="D59" s="111" t="s">
        <v>1757</v>
      </c>
      <c r="E59" s="111" t="s">
        <v>3042</v>
      </c>
      <c r="F59" s="111" t="s">
        <v>2990</v>
      </c>
      <c r="G59" s="112">
        <v>2125</v>
      </c>
      <c r="H59" s="113">
        <v>6205.35</v>
      </c>
      <c r="I59" s="113">
        <v>6205.05</v>
      </c>
      <c r="J59" s="113">
        <v>22.824375312499999</v>
      </c>
      <c r="K59" s="114"/>
      <c r="N59" s="115"/>
      <c r="O59" s="116"/>
      <c r="P59" s="117"/>
      <c r="Q59" s="117"/>
      <c r="S59" s="118"/>
    </row>
    <row r="60" spans="4:19" ht="15" customHeight="1" x14ac:dyDescent="0.25">
      <c r="D60" s="111" t="s">
        <v>1757</v>
      </c>
      <c r="E60" s="111" t="s">
        <v>3043</v>
      </c>
      <c r="F60" s="111" t="s">
        <v>2990</v>
      </c>
      <c r="G60" s="112">
        <v>64575</v>
      </c>
      <c r="H60" s="113">
        <v>3974.8858599999999</v>
      </c>
      <c r="I60" s="113">
        <v>4051.6</v>
      </c>
      <c r="J60" s="113">
        <v>449.12687399999999</v>
      </c>
      <c r="K60" s="114"/>
      <c r="N60" s="115"/>
      <c r="O60" s="116"/>
      <c r="P60" s="117"/>
      <c r="Q60" s="117"/>
      <c r="S60" s="118"/>
    </row>
    <row r="61" spans="4:19" ht="15" customHeight="1" x14ac:dyDescent="0.25">
      <c r="D61" s="111" t="s">
        <v>1757</v>
      </c>
      <c r="E61" s="111" t="s">
        <v>3044</v>
      </c>
      <c r="F61" s="111" t="s">
        <v>2990</v>
      </c>
      <c r="G61" s="112">
        <v>109725</v>
      </c>
      <c r="H61" s="113">
        <v>2808.3498509999999</v>
      </c>
      <c r="I61" s="113">
        <v>2795.8</v>
      </c>
      <c r="J61" s="113">
        <v>566.88433725000004</v>
      </c>
      <c r="K61" s="114"/>
      <c r="N61" s="115"/>
      <c r="O61" s="116"/>
      <c r="P61" s="117"/>
      <c r="Q61" s="117"/>
      <c r="S61" s="118"/>
    </row>
    <row r="62" spans="4:19" ht="15" customHeight="1" x14ac:dyDescent="0.25">
      <c r="D62" s="111" t="s">
        <v>1757</v>
      </c>
      <c r="E62" s="111" t="s">
        <v>3045</v>
      </c>
      <c r="F62" s="111" t="s">
        <v>2990</v>
      </c>
      <c r="G62" s="112">
        <v>324000</v>
      </c>
      <c r="H62" s="113">
        <v>308.03218099999998</v>
      </c>
      <c r="I62" s="113">
        <v>307.45</v>
      </c>
      <c r="J62" s="113">
        <v>177.40458000000001</v>
      </c>
      <c r="K62" s="114"/>
      <c r="N62" s="115"/>
      <c r="O62" s="116"/>
      <c r="P62" s="117"/>
      <c r="Q62" s="117"/>
      <c r="S62" s="118"/>
    </row>
    <row r="63" spans="4:19" ht="15" customHeight="1" x14ac:dyDescent="0.25">
      <c r="D63" s="111" t="s">
        <v>1757</v>
      </c>
      <c r="E63" s="111" t="s">
        <v>3046</v>
      </c>
      <c r="F63" s="111" t="s">
        <v>2990</v>
      </c>
      <c r="G63" s="112">
        <v>6785000</v>
      </c>
      <c r="H63" s="113">
        <v>151.248425</v>
      </c>
      <c r="I63" s="113">
        <v>151.44999999999999</v>
      </c>
      <c r="J63" s="113">
        <v>1847.9795624999999</v>
      </c>
      <c r="K63" s="114"/>
      <c r="N63" s="115"/>
      <c r="O63" s="116"/>
      <c r="P63" s="117"/>
      <c r="Q63" s="117"/>
      <c r="S63" s="118"/>
    </row>
    <row r="64" spans="4:19" ht="15" customHeight="1" x14ac:dyDescent="0.25">
      <c r="D64" s="111" t="s">
        <v>1757</v>
      </c>
      <c r="E64" s="111" t="s">
        <v>3047</v>
      </c>
      <c r="F64" s="111" t="s">
        <v>2990</v>
      </c>
      <c r="G64" s="112">
        <v>2790750</v>
      </c>
      <c r="H64" s="113">
        <v>178.850065</v>
      </c>
      <c r="I64" s="113">
        <v>182.3</v>
      </c>
      <c r="J64" s="113">
        <v>1003.162995</v>
      </c>
      <c r="K64" s="114"/>
      <c r="N64" s="115"/>
      <c r="O64" s="116"/>
      <c r="P64" s="117"/>
      <c r="Q64" s="117"/>
      <c r="S64" s="118"/>
    </row>
    <row r="65" spans="4:19" ht="15" customHeight="1" x14ac:dyDescent="0.25">
      <c r="D65" s="111" t="s">
        <v>1757</v>
      </c>
      <c r="E65" s="111" t="s">
        <v>3048</v>
      </c>
      <c r="F65" s="111" t="s">
        <v>2990</v>
      </c>
      <c r="G65" s="112">
        <v>310300</v>
      </c>
      <c r="H65" s="113">
        <v>950.66421800000001</v>
      </c>
      <c r="I65" s="113">
        <v>965.75</v>
      </c>
      <c r="J65" s="113">
        <v>1088.6363504999999</v>
      </c>
      <c r="K65" s="114"/>
      <c r="N65" s="115"/>
      <c r="O65" s="116"/>
      <c r="P65" s="117"/>
      <c r="Q65" s="117"/>
      <c r="S65" s="118"/>
    </row>
    <row r="66" spans="4:19" ht="15" customHeight="1" x14ac:dyDescent="0.25">
      <c r="D66" s="111" t="s">
        <v>1757</v>
      </c>
      <c r="E66" s="111" t="s">
        <v>3049</v>
      </c>
      <c r="F66" s="111" t="s">
        <v>2990</v>
      </c>
      <c r="G66" s="112">
        <v>7830000</v>
      </c>
      <c r="H66" s="113">
        <v>79.980946000000003</v>
      </c>
      <c r="I66" s="113">
        <v>82.05</v>
      </c>
      <c r="J66" s="113">
        <v>2196.9414000000002</v>
      </c>
      <c r="K66" s="114"/>
      <c r="N66" s="115"/>
      <c r="O66" s="116"/>
      <c r="P66" s="117"/>
      <c r="Q66" s="117"/>
      <c r="S66" s="118"/>
    </row>
    <row r="67" spans="4:19" ht="15" customHeight="1" x14ac:dyDescent="0.25">
      <c r="D67" s="111" t="s">
        <v>1757</v>
      </c>
      <c r="E67" s="111" t="s">
        <v>3050</v>
      </c>
      <c r="F67" s="111" t="s">
        <v>2990</v>
      </c>
      <c r="G67" s="112">
        <v>166400</v>
      </c>
      <c r="H67" s="113">
        <v>636.7328</v>
      </c>
      <c r="I67" s="113">
        <v>630.1</v>
      </c>
      <c r="J67" s="113">
        <v>254.443904</v>
      </c>
      <c r="K67" s="114"/>
      <c r="N67" s="115"/>
      <c r="O67" s="116"/>
      <c r="P67" s="117"/>
      <c r="Q67" s="117"/>
      <c r="S67" s="118"/>
    </row>
    <row r="68" spans="4:19" ht="15" customHeight="1" x14ac:dyDescent="0.25">
      <c r="D68" s="111" t="s">
        <v>1757</v>
      </c>
      <c r="E68" s="111" t="s">
        <v>3051</v>
      </c>
      <c r="F68" s="111" t="s">
        <v>2990</v>
      </c>
      <c r="G68" s="112">
        <v>15500</v>
      </c>
      <c r="H68" s="113">
        <v>1208.5547999999999</v>
      </c>
      <c r="I68" s="113">
        <v>1256.4000000000001</v>
      </c>
      <c r="J68" s="113">
        <v>33.996576249999997</v>
      </c>
      <c r="K68" s="114"/>
      <c r="N68" s="115"/>
      <c r="O68" s="116"/>
      <c r="P68" s="117"/>
      <c r="Q68" s="117"/>
      <c r="S68" s="118"/>
    </row>
    <row r="69" spans="4:19" ht="15" customHeight="1" x14ac:dyDescent="0.25">
      <c r="D69" s="111" t="s">
        <v>1757</v>
      </c>
      <c r="E69" s="111" t="s">
        <v>3052</v>
      </c>
      <c r="F69" s="111" t="s">
        <v>2990</v>
      </c>
      <c r="G69" s="112">
        <v>12825</v>
      </c>
      <c r="H69" s="113">
        <v>2302.6073860000001</v>
      </c>
      <c r="I69" s="113">
        <v>2313.1999999999998</v>
      </c>
      <c r="J69" s="113">
        <v>63.559513687500001</v>
      </c>
      <c r="K69" s="114"/>
      <c r="N69" s="115"/>
      <c r="O69" s="116"/>
      <c r="P69" s="117"/>
      <c r="Q69" s="117"/>
      <c r="S69" s="118"/>
    </row>
    <row r="70" spans="4:19" ht="15" customHeight="1" x14ac:dyDescent="0.25">
      <c r="D70" s="111" t="s">
        <v>1757</v>
      </c>
      <c r="E70" s="111" t="s">
        <v>3053</v>
      </c>
      <c r="F70" s="111" t="s">
        <v>2990</v>
      </c>
      <c r="G70" s="112">
        <v>111250</v>
      </c>
      <c r="H70" s="113">
        <v>549.39210000000003</v>
      </c>
      <c r="I70" s="113">
        <v>547.85</v>
      </c>
      <c r="J70" s="113">
        <v>117.107590625</v>
      </c>
      <c r="K70" s="114"/>
      <c r="N70" s="115"/>
      <c r="O70" s="116"/>
      <c r="P70" s="117"/>
      <c r="Q70" s="117"/>
      <c r="S70" s="118"/>
    </row>
    <row r="71" spans="4:19" ht="15" customHeight="1" x14ac:dyDescent="0.25">
      <c r="D71" s="111" t="s">
        <v>1757</v>
      </c>
      <c r="E71" s="111" t="s">
        <v>3054</v>
      </c>
      <c r="F71" s="111" t="s">
        <v>2990</v>
      </c>
      <c r="G71" s="112">
        <v>350700</v>
      </c>
      <c r="H71" s="113">
        <v>3282.3252619999998</v>
      </c>
      <c r="I71" s="113">
        <v>3346.95</v>
      </c>
      <c r="J71" s="113">
        <v>2414.8062224999999</v>
      </c>
      <c r="K71" s="114"/>
      <c r="N71" s="115"/>
      <c r="O71" s="116"/>
      <c r="P71" s="117"/>
      <c r="Q71" s="117"/>
      <c r="S71" s="118"/>
    </row>
    <row r="72" spans="4:19" ht="15" customHeight="1" x14ac:dyDescent="0.25">
      <c r="D72" s="111" t="s">
        <v>1757</v>
      </c>
      <c r="E72" s="111" t="s">
        <v>3055</v>
      </c>
      <c r="F72" s="111" t="s">
        <v>2990</v>
      </c>
      <c r="G72" s="112">
        <v>15000</v>
      </c>
      <c r="H72" s="113">
        <v>1526.1916000000001</v>
      </c>
      <c r="I72" s="113">
        <v>1525</v>
      </c>
      <c r="J72" s="113">
        <v>39.663074999999999</v>
      </c>
      <c r="K72" s="114"/>
      <c r="N72" s="115"/>
      <c r="O72" s="116"/>
      <c r="P72" s="117"/>
      <c r="Q72" s="117"/>
      <c r="S72" s="118"/>
    </row>
    <row r="73" spans="4:19" ht="15" customHeight="1" x14ac:dyDescent="0.25">
      <c r="D73" s="111" t="s">
        <v>1757</v>
      </c>
      <c r="E73" s="111" t="s">
        <v>3056</v>
      </c>
      <c r="F73" s="111" t="s">
        <v>2990</v>
      </c>
      <c r="G73" s="112">
        <v>21000</v>
      </c>
      <c r="H73" s="113">
        <v>1555.3516669999999</v>
      </c>
      <c r="I73" s="113">
        <v>1556.5</v>
      </c>
      <c r="J73" s="113">
        <v>57.687314999999998</v>
      </c>
      <c r="K73" s="114"/>
      <c r="N73" s="115"/>
      <c r="O73" s="116"/>
      <c r="P73" s="117"/>
      <c r="Q73" s="117"/>
      <c r="S73" s="118"/>
    </row>
    <row r="74" spans="4:19" ht="15" customHeight="1" x14ac:dyDescent="0.25">
      <c r="D74" s="111" t="s">
        <v>1757</v>
      </c>
      <c r="E74" s="111" t="s">
        <v>3057</v>
      </c>
      <c r="F74" s="111" t="s">
        <v>2990</v>
      </c>
      <c r="G74" s="112">
        <v>5124900</v>
      </c>
      <c r="H74" s="113">
        <v>1453.4595420000001</v>
      </c>
      <c r="I74" s="113">
        <v>1461.1</v>
      </c>
      <c r="J74" s="113">
        <v>13081.271998607501</v>
      </c>
      <c r="K74" s="114"/>
      <c r="N74" s="115"/>
      <c r="O74" s="116"/>
      <c r="P74" s="117"/>
      <c r="Q74" s="117"/>
      <c r="S74" s="118"/>
    </row>
    <row r="75" spans="4:19" ht="15" customHeight="1" x14ac:dyDescent="0.25">
      <c r="D75" s="111" t="s">
        <v>1757</v>
      </c>
      <c r="E75" s="111" t="s">
        <v>3058</v>
      </c>
      <c r="F75" s="111" t="s">
        <v>2990</v>
      </c>
      <c r="G75" s="112">
        <v>1015300</v>
      </c>
      <c r="H75" s="113">
        <v>637.52813800000001</v>
      </c>
      <c r="I75" s="113">
        <v>638.5</v>
      </c>
      <c r="J75" s="113">
        <v>1130.242113</v>
      </c>
      <c r="K75" s="114"/>
      <c r="N75" s="115"/>
      <c r="O75" s="116"/>
      <c r="P75" s="117"/>
      <c r="Q75" s="117"/>
      <c r="S75" s="118"/>
    </row>
    <row r="76" spans="4:19" ht="15" customHeight="1" x14ac:dyDescent="0.25">
      <c r="D76" s="111" t="s">
        <v>1757</v>
      </c>
      <c r="E76" s="111" t="s">
        <v>3059</v>
      </c>
      <c r="F76" s="111" t="s">
        <v>2990</v>
      </c>
      <c r="G76" s="112">
        <v>23100</v>
      </c>
      <c r="H76" s="113">
        <v>4753.4369989999996</v>
      </c>
      <c r="I76" s="113">
        <v>4753.05</v>
      </c>
      <c r="J76" s="113">
        <v>187.67710500000001</v>
      </c>
      <c r="K76" s="114"/>
      <c r="N76" s="115"/>
      <c r="O76" s="116"/>
      <c r="P76" s="117"/>
      <c r="Q76" s="117"/>
      <c r="S76" s="118"/>
    </row>
    <row r="77" spans="4:19" ht="15" customHeight="1" x14ac:dyDescent="0.25">
      <c r="D77" s="111" t="s">
        <v>1757</v>
      </c>
      <c r="E77" s="111" t="s">
        <v>3060</v>
      </c>
      <c r="F77" s="111" t="s">
        <v>2990</v>
      </c>
      <c r="G77" s="112">
        <v>243600</v>
      </c>
      <c r="H77" s="113">
        <v>558.16403500000001</v>
      </c>
      <c r="I77" s="113">
        <v>565</v>
      </c>
      <c r="J77" s="113">
        <v>287.57467200000002</v>
      </c>
      <c r="K77" s="114"/>
      <c r="N77" s="115"/>
      <c r="O77" s="116"/>
      <c r="P77" s="117"/>
      <c r="Q77" s="117"/>
      <c r="S77" s="118"/>
    </row>
    <row r="78" spans="4:19" ht="15" customHeight="1" x14ac:dyDescent="0.25">
      <c r="D78" s="111" t="s">
        <v>1757</v>
      </c>
      <c r="E78" s="111" t="s">
        <v>3061</v>
      </c>
      <c r="F78" s="111" t="s">
        <v>2990</v>
      </c>
      <c r="G78" s="112">
        <v>1770200</v>
      </c>
      <c r="H78" s="113">
        <v>285.548023</v>
      </c>
      <c r="I78" s="113">
        <v>281.2</v>
      </c>
      <c r="J78" s="113">
        <v>2332.486328</v>
      </c>
      <c r="K78" s="114"/>
      <c r="N78" s="115"/>
      <c r="O78" s="116"/>
      <c r="P78" s="117"/>
      <c r="Q78" s="117"/>
      <c r="S78" s="118"/>
    </row>
    <row r="79" spans="4:19" ht="15" customHeight="1" x14ac:dyDescent="0.25">
      <c r="D79" s="111" t="s">
        <v>1757</v>
      </c>
      <c r="E79" s="111" t="s">
        <v>3062</v>
      </c>
      <c r="F79" s="111" t="s">
        <v>2990</v>
      </c>
      <c r="G79" s="112">
        <v>1636200</v>
      </c>
      <c r="H79" s="113">
        <v>479.629256</v>
      </c>
      <c r="I79" s="113">
        <v>478.05</v>
      </c>
      <c r="J79" s="113">
        <v>1916.0597385000001</v>
      </c>
      <c r="K79" s="114"/>
      <c r="N79" s="115"/>
      <c r="O79" s="116"/>
      <c r="P79" s="117"/>
      <c r="Q79" s="117"/>
      <c r="S79" s="118"/>
    </row>
    <row r="80" spans="4:19" ht="15" customHeight="1" x14ac:dyDescent="0.25">
      <c r="D80" s="111" t="s">
        <v>1757</v>
      </c>
      <c r="E80" s="111" t="s">
        <v>3063</v>
      </c>
      <c r="F80" s="111" t="s">
        <v>2990</v>
      </c>
      <c r="G80" s="112">
        <v>220800</v>
      </c>
      <c r="H80" s="113">
        <v>2275.7717859999998</v>
      </c>
      <c r="I80" s="113">
        <v>2282.6</v>
      </c>
      <c r="J80" s="113">
        <v>878.74480799999992</v>
      </c>
      <c r="K80" s="114"/>
      <c r="N80" s="115"/>
      <c r="O80" s="116"/>
      <c r="P80" s="117"/>
      <c r="Q80" s="117"/>
      <c r="S80" s="118"/>
    </row>
    <row r="81" spans="4:19" ht="15" customHeight="1" x14ac:dyDescent="0.25">
      <c r="D81" s="111" t="s">
        <v>1757</v>
      </c>
      <c r="E81" s="111" t="s">
        <v>3064</v>
      </c>
      <c r="F81" s="111" t="s">
        <v>2990</v>
      </c>
      <c r="G81" s="112">
        <v>123200</v>
      </c>
      <c r="H81" s="113">
        <v>1091.9542200000001</v>
      </c>
      <c r="I81" s="113">
        <v>1102.2</v>
      </c>
      <c r="J81" s="113">
        <v>237.22344799999999</v>
      </c>
      <c r="K81" s="114"/>
      <c r="N81" s="115"/>
      <c r="O81" s="116"/>
      <c r="P81" s="117"/>
      <c r="Q81" s="117"/>
      <c r="S81" s="118"/>
    </row>
    <row r="82" spans="4:19" ht="15" customHeight="1" x14ac:dyDescent="0.25">
      <c r="D82" s="111" t="s">
        <v>1757</v>
      </c>
      <c r="E82" s="111" t="s">
        <v>3065</v>
      </c>
      <c r="F82" s="111" t="s">
        <v>2990</v>
      </c>
      <c r="G82" s="112">
        <v>51000</v>
      </c>
      <c r="H82" s="113">
        <v>1685.561745</v>
      </c>
      <c r="I82" s="113">
        <v>1695.5</v>
      </c>
      <c r="J82" s="113">
        <v>150.6339825</v>
      </c>
      <c r="K82" s="114"/>
      <c r="N82" s="115"/>
      <c r="O82" s="116"/>
      <c r="P82" s="117"/>
      <c r="Q82" s="117"/>
      <c r="S82" s="118"/>
    </row>
    <row r="83" spans="4:19" ht="15" customHeight="1" x14ac:dyDescent="0.25">
      <c r="D83" s="111" t="s">
        <v>1757</v>
      </c>
      <c r="E83" s="111" t="s">
        <v>3066</v>
      </c>
      <c r="F83" s="111" t="s">
        <v>2990</v>
      </c>
      <c r="G83" s="112">
        <v>244500</v>
      </c>
      <c r="H83" s="113">
        <v>615.1653</v>
      </c>
      <c r="I83" s="113">
        <v>612.1</v>
      </c>
      <c r="J83" s="113">
        <v>274.698195</v>
      </c>
      <c r="K83" s="114"/>
      <c r="N83" s="115"/>
      <c r="O83" s="116"/>
      <c r="P83" s="117"/>
      <c r="Q83" s="117"/>
      <c r="S83" s="118"/>
    </row>
    <row r="84" spans="4:19" ht="15" customHeight="1" x14ac:dyDescent="0.25">
      <c r="D84" s="111" t="s">
        <v>1757</v>
      </c>
      <c r="E84" s="111" t="s">
        <v>3067</v>
      </c>
      <c r="F84" s="111" t="s">
        <v>2990</v>
      </c>
      <c r="G84" s="112">
        <v>52000000</v>
      </c>
      <c r="H84" s="113">
        <v>13.590757999999999</v>
      </c>
      <c r="I84" s="113">
        <v>13.35</v>
      </c>
      <c r="J84" s="113">
        <v>2931.5</v>
      </c>
      <c r="K84" s="114"/>
      <c r="N84" s="115"/>
      <c r="O84" s="116"/>
      <c r="P84" s="117"/>
      <c r="Q84" s="117"/>
      <c r="S84" s="118"/>
    </row>
    <row r="85" spans="4:19" ht="15" customHeight="1" x14ac:dyDescent="0.25">
      <c r="D85" s="111" t="s">
        <v>1757</v>
      </c>
      <c r="E85" s="111" t="s">
        <v>3068</v>
      </c>
      <c r="F85" s="111" t="s">
        <v>2990</v>
      </c>
      <c r="G85" s="112">
        <v>3115000</v>
      </c>
      <c r="H85" s="113">
        <v>111.5592</v>
      </c>
      <c r="I85" s="113">
        <v>111.7</v>
      </c>
      <c r="J85" s="113">
        <v>690.97708750000004</v>
      </c>
      <c r="K85" s="114"/>
      <c r="N85" s="115"/>
      <c r="O85" s="116"/>
      <c r="P85" s="117"/>
      <c r="Q85" s="117"/>
      <c r="S85" s="118"/>
    </row>
    <row r="86" spans="4:19" ht="15" customHeight="1" x14ac:dyDescent="0.25">
      <c r="D86" s="111" t="s">
        <v>1757</v>
      </c>
      <c r="E86" s="111" t="s">
        <v>3069</v>
      </c>
      <c r="F86" s="111" t="s">
        <v>2990</v>
      </c>
      <c r="G86" s="112">
        <v>487500</v>
      </c>
      <c r="H86" s="113">
        <v>76.303808000000004</v>
      </c>
      <c r="I86" s="113">
        <v>76.05</v>
      </c>
      <c r="J86" s="113">
        <v>74.407124999999994</v>
      </c>
      <c r="K86" s="114"/>
      <c r="N86" s="115"/>
      <c r="O86" s="116"/>
      <c r="P86" s="117"/>
      <c r="Q86" s="117"/>
      <c r="S86" s="118"/>
    </row>
    <row r="87" spans="4:19" ht="15" customHeight="1" x14ac:dyDescent="0.25">
      <c r="D87" s="111" t="s">
        <v>1757</v>
      </c>
      <c r="E87" s="111" t="s">
        <v>3070</v>
      </c>
      <c r="F87" s="111" t="s">
        <v>2990</v>
      </c>
      <c r="G87" s="112">
        <v>2220000</v>
      </c>
      <c r="H87" s="113">
        <v>135.843784</v>
      </c>
      <c r="I87" s="113">
        <v>135.55000000000001</v>
      </c>
      <c r="J87" s="113">
        <v>795.49260000000004</v>
      </c>
      <c r="K87" s="114"/>
      <c r="N87" s="115"/>
      <c r="O87" s="116"/>
      <c r="P87" s="117"/>
      <c r="Q87" s="117"/>
      <c r="S87" s="118"/>
    </row>
    <row r="88" spans="4:19" ht="15" customHeight="1" x14ac:dyDescent="0.25">
      <c r="D88" s="111" t="s">
        <v>1757</v>
      </c>
      <c r="E88" s="111" t="s">
        <v>3071</v>
      </c>
      <c r="F88" s="111" t="s">
        <v>2990</v>
      </c>
      <c r="G88" s="112">
        <v>84000</v>
      </c>
      <c r="H88" s="113">
        <v>585.40828599999998</v>
      </c>
      <c r="I88" s="113">
        <v>594.15</v>
      </c>
      <c r="J88" s="113">
        <v>93.994110000000006</v>
      </c>
      <c r="K88" s="114"/>
      <c r="N88" s="115"/>
      <c r="O88" s="116"/>
      <c r="P88" s="117"/>
      <c r="Q88" s="117"/>
      <c r="S88" s="118"/>
    </row>
    <row r="89" spans="4:19" ht="15" customHeight="1" x14ac:dyDescent="0.25">
      <c r="D89" s="111" t="s">
        <v>1757</v>
      </c>
      <c r="E89" s="111" t="s">
        <v>3072</v>
      </c>
      <c r="F89" s="111" t="s">
        <v>2990</v>
      </c>
      <c r="G89" s="112">
        <v>814900</v>
      </c>
      <c r="H89" s="113">
        <v>208.461949</v>
      </c>
      <c r="I89" s="113">
        <v>214.35</v>
      </c>
      <c r="J89" s="113">
        <v>578.55659025</v>
      </c>
      <c r="K89" s="114"/>
      <c r="N89" s="115"/>
      <c r="O89" s="116"/>
      <c r="P89" s="117"/>
      <c r="Q89" s="117"/>
      <c r="S89" s="118"/>
    </row>
    <row r="90" spans="4:19" ht="15" customHeight="1" x14ac:dyDescent="0.25">
      <c r="D90" s="111" t="s">
        <v>1757</v>
      </c>
      <c r="E90" s="111" t="s">
        <v>3073</v>
      </c>
      <c r="F90" s="111" t="s">
        <v>2990</v>
      </c>
      <c r="G90" s="112">
        <v>4800</v>
      </c>
      <c r="H90" s="113">
        <v>2691.6031250000001</v>
      </c>
      <c r="I90" s="113">
        <v>2663.25</v>
      </c>
      <c r="J90" s="113">
        <v>26.9709</v>
      </c>
      <c r="K90" s="114"/>
      <c r="N90" s="115"/>
      <c r="O90" s="116"/>
      <c r="P90" s="117"/>
      <c r="Q90" s="117"/>
      <c r="S90" s="118"/>
    </row>
    <row r="91" spans="4:19" ht="15" customHeight="1" x14ac:dyDescent="0.25">
      <c r="D91" s="111" t="s">
        <v>1757</v>
      </c>
      <c r="E91" s="111" t="s">
        <v>3074</v>
      </c>
      <c r="F91" s="111" t="s">
        <v>2990</v>
      </c>
      <c r="G91" s="112">
        <v>82200</v>
      </c>
      <c r="H91" s="113">
        <v>3229.4951769999998</v>
      </c>
      <c r="I91" s="113">
        <v>3571.35</v>
      </c>
      <c r="J91" s="113">
        <v>544.29182100000003</v>
      </c>
      <c r="K91" s="114"/>
      <c r="N91" s="115"/>
      <c r="O91" s="116"/>
      <c r="P91" s="117"/>
      <c r="Q91" s="117"/>
      <c r="S91" s="118"/>
    </row>
    <row r="92" spans="4:19" ht="15" customHeight="1" x14ac:dyDescent="0.25">
      <c r="D92" s="111" t="s">
        <v>1757</v>
      </c>
      <c r="E92" s="111" t="s">
        <v>3075</v>
      </c>
      <c r="F92" s="111" t="s">
        <v>2990</v>
      </c>
      <c r="G92" s="112">
        <v>797000</v>
      </c>
      <c r="H92" s="113">
        <v>1522.0732820000001</v>
      </c>
      <c r="I92" s="113">
        <v>1561.55</v>
      </c>
      <c r="J92" s="113">
        <v>2296.6611025000002</v>
      </c>
      <c r="K92" s="114"/>
      <c r="N92" s="115"/>
      <c r="O92" s="116"/>
      <c r="P92" s="117"/>
      <c r="Q92" s="117"/>
      <c r="S92" s="118"/>
    </row>
    <row r="93" spans="4:19" ht="15" customHeight="1" x14ac:dyDescent="0.25">
      <c r="D93" s="111" t="s">
        <v>1757</v>
      </c>
      <c r="E93" s="111" t="s">
        <v>3076</v>
      </c>
      <c r="F93" s="111" t="s">
        <v>2990</v>
      </c>
      <c r="G93" s="112">
        <v>3763800</v>
      </c>
      <c r="H93" s="113">
        <v>280.89419299999997</v>
      </c>
      <c r="I93" s="113">
        <v>293.10000000000002</v>
      </c>
      <c r="J93" s="113">
        <v>3253.7815762499999</v>
      </c>
      <c r="K93" s="114"/>
      <c r="N93" s="115"/>
      <c r="O93" s="116"/>
      <c r="P93" s="117"/>
      <c r="Q93" s="117"/>
      <c r="S93" s="118"/>
    </row>
    <row r="94" spans="4:19" ht="15" customHeight="1" x14ac:dyDescent="0.25">
      <c r="D94" s="111" t="s">
        <v>1757</v>
      </c>
      <c r="E94" s="111" t="s">
        <v>3077</v>
      </c>
      <c r="F94" s="111" t="s">
        <v>2990</v>
      </c>
      <c r="G94" s="112">
        <v>98800</v>
      </c>
      <c r="H94" s="113">
        <v>1552.629747</v>
      </c>
      <c r="I94" s="113">
        <v>1506.45</v>
      </c>
      <c r="J94" s="113">
        <v>260.46347600000001</v>
      </c>
      <c r="K94" s="114"/>
      <c r="N94" s="115"/>
      <c r="O94" s="116"/>
      <c r="P94" s="117"/>
      <c r="Q94" s="117"/>
      <c r="S94" s="118"/>
    </row>
    <row r="95" spans="4:19" ht="15" customHeight="1" x14ac:dyDescent="0.25">
      <c r="D95" s="111" t="s">
        <v>1757</v>
      </c>
      <c r="E95" s="111" t="s">
        <v>3078</v>
      </c>
      <c r="F95" s="111" t="s">
        <v>2990</v>
      </c>
      <c r="G95" s="112">
        <v>2145000</v>
      </c>
      <c r="H95" s="113">
        <v>168.73927499999999</v>
      </c>
      <c r="I95" s="113">
        <v>168.85</v>
      </c>
      <c r="J95" s="113">
        <v>737.16142500000001</v>
      </c>
      <c r="K95" s="114"/>
      <c r="N95" s="115"/>
      <c r="O95" s="116"/>
      <c r="P95" s="117"/>
      <c r="Q95" s="117"/>
      <c r="S95" s="118"/>
    </row>
    <row r="96" spans="4:19" ht="15" customHeight="1" x14ac:dyDescent="0.25">
      <c r="D96" s="111" t="s">
        <v>1757</v>
      </c>
      <c r="E96" s="111" t="s">
        <v>3079</v>
      </c>
      <c r="F96" s="111" t="s">
        <v>2990</v>
      </c>
      <c r="G96" s="112">
        <v>814625</v>
      </c>
      <c r="H96" s="113">
        <v>940.03465000000006</v>
      </c>
      <c r="I96" s="113">
        <v>936.65</v>
      </c>
      <c r="J96" s="113">
        <v>1644.7095459375</v>
      </c>
      <c r="K96" s="114"/>
      <c r="N96" s="115"/>
      <c r="O96" s="116"/>
      <c r="P96" s="117"/>
      <c r="Q96" s="117"/>
      <c r="S96" s="118"/>
    </row>
    <row r="97" spans="4:19" ht="15" customHeight="1" x14ac:dyDescent="0.25">
      <c r="D97" s="111" t="s">
        <v>1757</v>
      </c>
      <c r="E97" s="111" t="s">
        <v>3080</v>
      </c>
      <c r="F97" s="111" t="s">
        <v>2990</v>
      </c>
      <c r="G97" s="112">
        <v>1257600</v>
      </c>
      <c r="H97" s="113">
        <v>427.98693300000002</v>
      </c>
      <c r="I97" s="113">
        <v>431.85</v>
      </c>
      <c r="J97" s="113">
        <v>956.28847200000007</v>
      </c>
      <c r="K97" s="114"/>
      <c r="N97" s="115"/>
      <c r="O97" s="116"/>
      <c r="P97" s="117"/>
      <c r="Q97" s="117"/>
      <c r="S97" s="118"/>
    </row>
    <row r="98" spans="4:19" ht="15" customHeight="1" x14ac:dyDescent="0.25">
      <c r="D98" s="111" t="s">
        <v>1757</v>
      </c>
      <c r="E98" s="111" t="s">
        <v>3081</v>
      </c>
      <c r="F98" s="111" t="s">
        <v>2990</v>
      </c>
      <c r="G98" s="112">
        <v>37500</v>
      </c>
      <c r="H98" s="113">
        <v>839.69166700000005</v>
      </c>
      <c r="I98" s="113">
        <v>853.2</v>
      </c>
      <c r="J98" s="113">
        <v>70.915031249999998</v>
      </c>
      <c r="K98" s="114"/>
      <c r="N98" s="115"/>
      <c r="O98" s="116"/>
      <c r="P98" s="117"/>
      <c r="Q98" s="117"/>
      <c r="S98" s="118"/>
    </row>
    <row r="99" spans="4:19" ht="15" customHeight="1" x14ac:dyDescent="0.25">
      <c r="D99" s="111" t="s">
        <v>1757</v>
      </c>
      <c r="E99" s="111" t="s">
        <v>3082</v>
      </c>
      <c r="F99" s="111" t="s">
        <v>2990</v>
      </c>
      <c r="G99" s="112">
        <v>60250</v>
      </c>
      <c r="H99" s="113">
        <v>4121.2595670000001</v>
      </c>
      <c r="I99" s="113">
        <v>4117.55</v>
      </c>
      <c r="J99" s="113">
        <v>435.86582187499999</v>
      </c>
      <c r="K99" s="114"/>
      <c r="N99" s="115"/>
      <c r="O99" s="116"/>
      <c r="P99" s="117"/>
      <c r="Q99" s="117"/>
      <c r="S99" s="118"/>
    </row>
    <row r="100" spans="4:19" ht="15" customHeight="1" x14ac:dyDescent="0.25">
      <c r="D100" s="111" t="s">
        <v>1757</v>
      </c>
      <c r="E100" s="111" t="s">
        <v>3083</v>
      </c>
      <c r="F100" s="111" t="s">
        <v>2990</v>
      </c>
      <c r="G100" s="112">
        <v>623700</v>
      </c>
      <c r="H100" s="113">
        <v>823.910709</v>
      </c>
      <c r="I100" s="113">
        <v>837.1</v>
      </c>
      <c r="J100" s="113">
        <v>906.53859450000004</v>
      </c>
      <c r="K100" s="114"/>
      <c r="N100" s="115"/>
      <c r="O100" s="116"/>
      <c r="P100" s="117"/>
      <c r="Q100" s="117"/>
      <c r="S100" s="118"/>
    </row>
    <row r="101" spans="4:19" ht="15" customHeight="1" x14ac:dyDescent="0.25">
      <c r="D101" s="111" t="s">
        <v>1757</v>
      </c>
      <c r="E101" s="111" t="s">
        <v>3084</v>
      </c>
      <c r="F101" s="111" t="s">
        <v>2990</v>
      </c>
      <c r="G101" s="112">
        <v>205000</v>
      </c>
      <c r="H101" s="113">
        <v>452.147468</v>
      </c>
      <c r="I101" s="113">
        <v>450.9</v>
      </c>
      <c r="J101" s="113">
        <v>171.09504999999999</v>
      </c>
      <c r="K101" s="114"/>
      <c r="N101" s="115"/>
      <c r="O101" s="116"/>
      <c r="P101" s="117"/>
      <c r="Q101" s="117"/>
      <c r="S101" s="118"/>
    </row>
    <row r="102" spans="4:19" ht="15" customHeight="1" x14ac:dyDescent="0.25">
      <c r="D102" s="111" t="s">
        <v>1757</v>
      </c>
      <c r="E102" s="111" t="s">
        <v>3085</v>
      </c>
      <c r="F102" s="111" t="s">
        <v>2990</v>
      </c>
      <c r="G102" s="112">
        <v>195600</v>
      </c>
      <c r="H102" s="113">
        <v>1786.4418909999999</v>
      </c>
      <c r="I102" s="113">
        <v>1800.2</v>
      </c>
      <c r="J102" s="113">
        <v>616.93804799999998</v>
      </c>
      <c r="K102" s="114"/>
      <c r="N102" s="115"/>
      <c r="O102" s="116"/>
      <c r="P102" s="117"/>
      <c r="Q102" s="117"/>
      <c r="S102" s="118"/>
    </row>
    <row r="103" spans="4:19" ht="15" customHeight="1" x14ac:dyDescent="0.25">
      <c r="D103" s="111" t="s">
        <v>1757</v>
      </c>
      <c r="E103" s="111" t="s">
        <v>3086</v>
      </c>
      <c r="F103" s="111" t="s">
        <v>2990</v>
      </c>
      <c r="G103" s="112">
        <v>1021798</v>
      </c>
      <c r="H103" s="113">
        <v>158.61744999999999</v>
      </c>
      <c r="I103" s="113">
        <v>159.55000000000001</v>
      </c>
      <c r="J103" s="113">
        <v>356.64326492999999</v>
      </c>
      <c r="K103" s="114"/>
      <c r="N103" s="115"/>
      <c r="O103" s="116"/>
      <c r="P103" s="117"/>
      <c r="Q103" s="117"/>
      <c r="S103" s="118"/>
    </row>
    <row r="104" spans="4:19" ht="15" customHeight="1" x14ac:dyDescent="0.25">
      <c r="D104" s="111" t="s">
        <v>1757</v>
      </c>
      <c r="E104" s="111" t="s">
        <v>3087</v>
      </c>
      <c r="F104" s="111" t="s">
        <v>2990</v>
      </c>
      <c r="G104" s="112">
        <v>185100</v>
      </c>
      <c r="H104" s="113">
        <v>2223.581983</v>
      </c>
      <c r="I104" s="113">
        <v>2282.5500000000002</v>
      </c>
      <c r="J104" s="113">
        <v>853.46602125000004</v>
      </c>
      <c r="K104" s="114"/>
      <c r="N104" s="115"/>
      <c r="O104" s="116"/>
      <c r="P104" s="117"/>
      <c r="Q104" s="117"/>
      <c r="S104" s="118"/>
    </row>
    <row r="105" spans="4:19" ht="15" customHeight="1" x14ac:dyDescent="0.25">
      <c r="D105" s="111" t="s">
        <v>1757</v>
      </c>
      <c r="E105" s="111" t="s">
        <v>3088</v>
      </c>
      <c r="F105" s="111" t="s">
        <v>2990</v>
      </c>
      <c r="G105" s="112">
        <v>398000</v>
      </c>
      <c r="H105" s="113">
        <v>598.13293799999997</v>
      </c>
      <c r="I105" s="113">
        <v>614.95000000000005</v>
      </c>
      <c r="J105" s="113">
        <v>455.38264500000002</v>
      </c>
      <c r="K105" s="114"/>
      <c r="N105" s="115"/>
      <c r="O105" s="116"/>
      <c r="P105" s="117"/>
      <c r="Q105" s="117"/>
      <c r="S105" s="118"/>
    </row>
    <row r="106" spans="4:19" ht="15" customHeight="1" x14ac:dyDescent="0.25">
      <c r="D106" s="111" t="s">
        <v>1757</v>
      </c>
      <c r="E106" s="111" t="s">
        <v>3089</v>
      </c>
      <c r="F106" s="111" t="s">
        <v>2990</v>
      </c>
      <c r="G106" s="112">
        <v>221700</v>
      </c>
      <c r="H106" s="113">
        <v>3684.8089709999999</v>
      </c>
      <c r="I106" s="113">
        <v>3789.85</v>
      </c>
      <c r="J106" s="113">
        <v>1459.5935422499999</v>
      </c>
      <c r="K106" s="114"/>
      <c r="N106" s="115"/>
      <c r="O106" s="116"/>
      <c r="P106" s="117"/>
      <c r="Q106" s="117"/>
      <c r="S106" s="118"/>
    </row>
    <row r="107" spans="4:19" ht="15" customHeight="1" x14ac:dyDescent="0.25">
      <c r="D107" s="111" t="s">
        <v>1757</v>
      </c>
      <c r="E107" s="111" t="s">
        <v>3090</v>
      </c>
      <c r="F107" s="111" t="s">
        <v>2990</v>
      </c>
      <c r="G107" s="112">
        <v>16800</v>
      </c>
      <c r="H107" s="113">
        <v>4980.3276539999997</v>
      </c>
      <c r="I107" s="113">
        <v>4980.6499999999996</v>
      </c>
      <c r="J107" s="113">
        <v>157.466148</v>
      </c>
      <c r="K107" s="114"/>
      <c r="N107" s="115"/>
      <c r="O107" s="116"/>
      <c r="P107" s="117"/>
      <c r="Q107" s="117"/>
      <c r="S107" s="118"/>
    </row>
    <row r="108" spans="4:19" ht="15" customHeight="1" x14ac:dyDescent="0.25">
      <c r="D108" s="111" t="s">
        <v>1757</v>
      </c>
      <c r="E108" s="111" t="s">
        <v>3091</v>
      </c>
      <c r="F108" s="111" t="s">
        <v>2990</v>
      </c>
      <c r="G108" s="112">
        <v>49000</v>
      </c>
      <c r="H108" s="113">
        <v>5504.6940290000002</v>
      </c>
      <c r="I108" s="113">
        <v>5519.7</v>
      </c>
      <c r="J108" s="113">
        <v>510.0256875</v>
      </c>
      <c r="K108" s="114"/>
      <c r="N108" s="115"/>
      <c r="O108" s="116"/>
      <c r="P108" s="117"/>
      <c r="Q108" s="117"/>
      <c r="S108" s="118"/>
    </row>
    <row r="109" spans="4:19" ht="15" customHeight="1" x14ac:dyDescent="0.25">
      <c r="D109" s="111" t="s">
        <v>1757</v>
      </c>
      <c r="E109" s="111" t="s">
        <v>3092</v>
      </c>
      <c r="F109" s="111" t="s">
        <v>2990</v>
      </c>
      <c r="G109" s="112">
        <v>51000</v>
      </c>
      <c r="H109" s="113">
        <v>1620.8742</v>
      </c>
      <c r="I109" s="113">
        <v>1623.5</v>
      </c>
      <c r="J109" s="113">
        <v>144.84267750000001</v>
      </c>
      <c r="K109" s="114"/>
      <c r="N109" s="115"/>
      <c r="O109" s="116"/>
      <c r="P109" s="117"/>
      <c r="Q109" s="117"/>
      <c r="S109" s="118"/>
    </row>
    <row r="110" spans="4:19" ht="15" customHeight="1" x14ac:dyDescent="0.25">
      <c r="D110" s="111" t="s">
        <v>1757</v>
      </c>
      <c r="E110" s="111" t="s">
        <v>3093</v>
      </c>
      <c r="F110" s="111" t="s">
        <v>2990</v>
      </c>
      <c r="G110" s="112">
        <v>175350</v>
      </c>
      <c r="H110" s="113">
        <v>1890.3080990000001</v>
      </c>
      <c r="I110" s="113">
        <v>1936.75</v>
      </c>
      <c r="J110" s="113">
        <v>585.87941999999998</v>
      </c>
      <c r="K110" s="114"/>
      <c r="N110" s="115"/>
      <c r="O110" s="116"/>
      <c r="P110" s="117"/>
      <c r="Q110" s="117"/>
      <c r="S110" s="118"/>
    </row>
    <row r="111" spans="4:19" ht="15" customHeight="1" x14ac:dyDescent="0.25">
      <c r="D111" s="111" t="s">
        <v>1757</v>
      </c>
      <c r="E111" s="111" t="s">
        <v>3094</v>
      </c>
      <c r="F111" s="111" t="s">
        <v>2990</v>
      </c>
      <c r="G111" s="112">
        <v>670000</v>
      </c>
      <c r="H111" s="113">
        <v>279.205105</v>
      </c>
      <c r="I111" s="113">
        <v>280.25</v>
      </c>
      <c r="J111" s="113">
        <v>404.963075</v>
      </c>
      <c r="K111" s="114"/>
      <c r="N111" s="115"/>
      <c r="O111" s="116"/>
      <c r="P111" s="117"/>
      <c r="Q111" s="117"/>
      <c r="S111" s="118"/>
    </row>
    <row r="112" spans="4:19" ht="15" customHeight="1" x14ac:dyDescent="0.25">
      <c r="D112" s="111" t="s">
        <v>1757</v>
      </c>
      <c r="E112" s="111" t="s">
        <v>3095</v>
      </c>
      <c r="F112" s="111" t="s">
        <v>2990</v>
      </c>
      <c r="G112" s="112">
        <v>1878000</v>
      </c>
      <c r="H112" s="113">
        <v>175.843592</v>
      </c>
      <c r="I112" s="113">
        <v>174.45</v>
      </c>
      <c r="J112" s="113">
        <v>876.46259999999995</v>
      </c>
      <c r="K112" s="114"/>
      <c r="N112" s="115"/>
      <c r="O112" s="116"/>
      <c r="P112" s="117"/>
      <c r="Q112" s="117"/>
      <c r="S112" s="118"/>
    </row>
    <row r="113" spans="4:19" ht="15" customHeight="1" x14ac:dyDescent="0.25">
      <c r="D113" s="111" t="s">
        <v>1757</v>
      </c>
      <c r="E113" s="111" t="s">
        <v>3096</v>
      </c>
      <c r="F113" s="111" t="s">
        <v>2990</v>
      </c>
      <c r="G113" s="112">
        <v>57600</v>
      </c>
      <c r="H113" s="113">
        <v>501.79373099999998</v>
      </c>
      <c r="I113" s="113">
        <v>499.9</v>
      </c>
      <c r="J113" s="113">
        <v>50.617871999999998</v>
      </c>
      <c r="K113" s="114"/>
      <c r="N113" s="115"/>
      <c r="O113" s="116"/>
      <c r="P113" s="117"/>
      <c r="Q113" s="117"/>
      <c r="S113" s="118"/>
    </row>
    <row r="114" spans="4:19" ht="15" customHeight="1" x14ac:dyDescent="0.25">
      <c r="D114" s="111" t="s">
        <v>1757</v>
      </c>
      <c r="E114" s="111" t="s">
        <v>3097</v>
      </c>
      <c r="F114" s="111" t="s">
        <v>2990</v>
      </c>
      <c r="G114" s="112">
        <v>13300</v>
      </c>
      <c r="H114" s="113">
        <v>1130.4447110000001</v>
      </c>
      <c r="I114" s="113">
        <v>1138.95</v>
      </c>
      <c r="J114" s="113">
        <v>26.913081999999999</v>
      </c>
      <c r="K114" s="114"/>
      <c r="N114" s="115"/>
      <c r="O114" s="116"/>
      <c r="P114" s="117"/>
      <c r="Q114" s="117"/>
      <c r="S114" s="118"/>
    </row>
    <row r="115" spans="4:19" ht="15" customHeight="1" x14ac:dyDescent="0.25">
      <c r="D115" s="111" t="s">
        <v>1757</v>
      </c>
      <c r="E115" s="111" t="s">
        <v>3098</v>
      </c>
      <c r="F115" s="111" t="s">
        <v>2990</v>
      </c>
      <c r="G115" s="112">
        <v>126800</v>
      </c>
      <c r="H115" s="113">
        <v>3392.4356010000001</v>
      </c>
      <c r="I115" s="113">
        <v>3375.5</v>
      </c>
      <c r="J115" s="113">
        <v>1045.106839</v>
      </c>
      <c r="K115" s="114"/>
      <c r="N115" s="115"/>
      <c r="O115" s="116"/>
      <c r="P115" s="117"/>
      <c r="Q115" s="117"/>
      <c r="S115" s="118"/>
    </row>
    <row r="116" spans="4:19" ht="15" customHeight="1" x14ac:dyDescent="0.25">
      <c r="D116" s="111" t="s">
        <v>1757</v>
      </c>
      <c r="E116" s="111" t="s">
        <v>3099</v>
      </c>
      <c r="F116" s="111" t="s">
        <v>2990</v>
      </c>
      <c r="G116" s="112">
        <v>181600</v>
      </c>
      <c r="H116" s="113">
        <v>999.91253900000004</v>
      </c>
      <c r="I116" s="113">
        <v>1010.45</v>
      </c>
      <c r="J116" s="113">
        <v>373.39593200000002</v>
      </c>
      <c r="K116" s="114"/>
      <c r="N116" s="115"/>
      <c r="O116" s="116"/>
      <c r="P116" s="117"/>
      <c r="Q116" s="117"/>
      <c r="S116" s="118"/>
    </row>
    <row r="117" spans="4:19" ht="15" customHeight="1" x14ac:dyDescent="0.25">
      <c r="D117" s="111" t="s">
        <v>1757</v>
      </c>
      <c r="E117" s="111" t="s">
        <v>3100</v>
      </c>
      <c r="F117" s="111" t="s">
        <v>2990</v>
      </c>
      <c r="G117" s="112">
        <v>74400</v>
      </c>
      <c r="H117" s="113">
        <v>1381.247848</v>
      </c>
      <c r="I117" s="113">
        <v>1373.6</v>
      </c>
      <c r="J117" s="113">
        <v>229.633554</v>
      </c>
      <c r="K117" s="114"/>
      <c r="N117" s="115"/>
      <c r="O117" s="116"/>
      <c r="P117" s="117"/>
      <c r="Q117" s="117"/>
      <c r="S117" s="118"/>
    </row>
    <row r="118" spans="4:19" ht="15" customHeight="1" x14ac:dyDescent="0.25">
      <c r="D118" s="111" t="s">
        <v>1757</v>
      </c>
      <c r="E118" s="111" t="s">
        <v>3101</v>
      </c>
      <c r="F118" s="111" t="s">
        <v>2990</v>
      </c>
      <c r="G118" s="112">
        <v>4884800</v>
      </c>
      <c r="H118" s="113">
        <v>117.650363</v>
      </c>
      <c r="I118" s="113">
        <v>118.05</v>
      </c>
      <c r="J118" s="113">
        <v>1187.37276</v>
      </c>
      <c r="K118" s="114"/>
      <c r="N118" s="115"/>
      <c r="O118" s="116"/>
      <c r="P118" s="117"/>
      <c r="Q118" s="117"/>
      <c r="S118" s="118"/>
    </row>
    <row r="119" spans="4:19" ht="15" customHeight="1" x14ac:dyDescent="0.25">
      <c r="D119" s="111" t="s">
        <v>1757</v>
      </c>
      <c r="E119" s="111" t="s">
        <v>3102</v>
      </c>
      <c r="F119" s="111" t="s">
        <v>2990</v>
      </c>
      <c r="G119" s="112">
        <v>155650</v>
      </c>
      <c r="H119" s="113">
        <v>2417.9007299999998</v>
      </c>
      <c r="I119" s="113">
        <v>2404.9</v>
      </c>
      <c r="J119" s="113">
        <v>758.41201837500012</v>
      </c>
      <c r="K119" s="114"/>
      <c r="N119" s="115"/>
      <c r="O119" s="116"/>
      <c r="P119" s="117"/>
      <c r="Q119" s="117"/>
      <c r="S119" s="118"/>
    </row>
    <row r="120" spans="4:19" ht="15" customHeight="1" x14ac:dyDescent="0.25">
      <c r="D120" s="111" t="s">
        <v>1757</v>
      </c>
      <c r="E120" s="111" t="s">
        <v>3103</v>
      </c>
      <c r="F120" s="111" t="s">
        <v>2990</v>
      </c>
      <c r="G120" s="112">
        <v>5985000</v>
      </c>
      <c r="H120" s="113">
        <v>153.36388600000001</v>
      </c>
      <c r="I120" s="113">
        <v>153.9</v>
      </c>
      <c r="J120" s="113">
        <v>3094.5741750000002</v>
      </c>
      <c r="K120" s="114"/>
      <c r="N120" s="115"/>
      <c r="O120" s="116"/>
      <c r="P120" s="117"/>
      <c r="Q120" s="117"/>
      <c r="S120" s="118"/>
    </row>
    <row r="121" spans="4:19" ht="15" customHeight="1" x14ac:dyDescent="0.25">
      <c r="D121" s="111" t="s">
        <v>1757</v>
      </c>
      <c r="E121" s="111" t="s">
        <v>3104</v>
      </c>
      <c r="F121" s="111" t="s">
        <v>2990</v>
      </c>
      <c r="G121" s="112">
        <v>900</v>
      </c>
      <c r="H121" s="113">
        <v>5272.0249999999996</v>
      </c>
      <c r="I121" s="113">
        <v>5620.55</v>
      </c>
      <c r="J121" s="113">
        <v>9.9527760000000001</v>
      </c>
      <c r="K121" s="114"/>
      <c r="N121" s="115"/>
      <c r="O121" s="116"/>
      <c r="P121" s="117"/>
      <c r="Q121" s="117"/>
      <c r="S121" s="118"/>
    </row>
    <row r="122" spans="4:19" ht="15" customHeight="1" x14ac:dyDescent="0.25">
      <c r="D122" s="111" t="s">
        <v>1757</v>
      </c>
      <c r="E122" s="111" t="s">
        <v>3105</v>
      </c>
      <c r="F122" s="111" t="s">
        <v>2990</v>
      </c>
      <c r="G122" s="112">
        <v>42450</v>
      </c>
      <c r="H122" s="113">
        <v>3139.1405</v>
      </c>
      <c r="I122" s="113">
        <v>3118.25</v>
      </c>
      <c r="J122" s="113">
        <v>255.67995825</v>
      </c>
      <c r="K122" s="114"/>
      <c r="N122" s="115"/>
      <c r="O122" s="116"/>
      <c r="P122" s="117"/>
      <c r="Q122" s="117"/>
      <c r="S122" s="118"/>
    </row>
    <row r="123" spans="4:19" ht="15" customHeight="1" x14ac:dyDescent="0.25">
      <c r="D123" s="111" t="s">
        <v>1757</v>
      </c>
      <c r="E123" s="111" t="s">
        <v>3106</v>
      </c>
      <c r="F123" s="111" t="s">
        <v>2990</v>
      </c>
      <c r="G123" s="112">
        <v>15200</v>
      </c>
      <c r="H123" s="113">
        <v>2600.0276319999998</v>
      </c>
      <c r="I123" s="113">
        <v>2631.4</v>
      </c>
      <c r="J123" s="113">
        <v>69.279015999999999</v>
      </c>
      <c r="K123" s="114"/>
      <c r="N123" s="115"/>
      <c r="O123" s="116"/>
      <c r="P123" s="117"/>
      <c r="Q123" s="117"/>
      <c r="S123" s="118"/>
    </row>
    <row r="124" spans="4:19" ht="15" customHeight="1" x14ac:dyDescent="0.25">
      <c r="D124" s="111" t="s">
        <v>1757</v>
      </c>
      <c r="E124" s="111" t="s">
        <v>3107</v>
      </c>
      <c r="F124" s="111" t="s">
        <v>2990</v>
      </c>
      <c r="G124" s="112">
        <v>1102500</v>
      </c>
      <c r="H124" s="113">
        <v>204.255855</v>
      </c>
      <c r="I124" s="113">
        <v>203.55</v>
      </c>
      <c r="J124" s="113">
        <v>576.56891250000001</v>
      </c>
      <c r="K124" s="114"/>
      <c r="N124" s="115"/>
      <c r="O124" s="116"/>
      <c r="P124" s="117"/>
      <c r="Q124" s="117"/>
      <c r="S124" s="118"/>
    </row>
    <row r="125" spans="4:19" ht="15" customHeight="1" x14ac:dyDescent="0.25">
      <c r="D125" s="111" t="s">
        <v>1757</v>
      </c>
      <c r="E125" s="111" t="s">
        <v>3108</v>
      </c>
      <c r="F125" s="111" t="s">
        <v>2990</v>
      </c>
      <c r="G125" s="112">
        <v>5130000</v>
      </c>
      <c r="H125" s="113">
        <v>332.21132899999998</v>
      </c>
      <c r="I125" s="113">
        <v>338</v>
      </c>
      <c r="J125" s="113">
        <v>3020.4029249999999</v>
      </c>
      <c r="K125" s="114"/>
      <c r="N125" s="115"/>
      <c r="O125" s="116"/>
      <c r="P125" s="117"/>
      <c r="Q125" s="117"/>
      <c r="S125" s="118"/>
    </row>
    <row r="126" spans="4:19" ht="15" customHeight="1" x14ac:dyDescent="0.25">
      <c r="D126" s="111" t="s">
        <v>1757</v>
      </c>
      <c r="E126" s="111" t="s">
        <v>3109</v>
      </c>
      <c r="F126" s="111" t="s">
        <v>2990</v>
      </c>
      <c r="G126" s="112">
        <v>17500</v>
      </c>
      <c r="H126" s="113">
        <v>1503.8979999999999</v>
      </c>
      <c r="I126" s="113">
        <v>1482.5</v>
      </c>
      <c r="J126" s="113">
        <v>53.775399999999998</v>
      </c>
      <c r="K126" s="114"/>
      <c r="N126" s="115"/>
      <c r="O126" s="116"/>
      <c r="P126" s="117"/>
      <c r="Q126" s="117"/>
      <c r="S126" s="118"/>
    </row>
    <row r="127" spans="4:19" ht="15" customHeight="1" x14ac:dyDescent="0.25">
      <c r="D127" s="111" t="s">
        <v>1757</v>
      </c>
      <c r="E127" s="111" t="s">
        <v>3110</v>
      </c>
      <c r="F127" s="111" t="s">
        <v>2990</v>
      </c>
      <c r="G127" s="112">
        <v>33400</v>
      </c>
      <c r="H127" s="113">
        <v>8542.0652399999999</v>
      </c>
      <c r="I127" s="113">
        <v>8840.65</v>
      </c>
      <c r="J127" s="113">
        <v>724.24643500000002</v>
      </c>
      <c r="K127" s="114"/>
      <c r="N127" s="115"/>
      <c r="O127" s="116"/>
      <c r="P127" s="117"/>
      <c r="Q127" s="117"/>
      <c r="S127" s="118"/>
    </row>
    <row r="128" spans="4:19" ht="15" customHeight="1" x14ac:dyDescent="0.25">
      <c r="D128" s="111" t="s">
        <v>1757</v>
      </c>
      <c r="E128" s="111" t="s">
        <v>3111</v>
      </c>
      <c r="F128" s="111" t="s">
        <v>2990</v>
      </c>
      <c r="G128" s="112">
        <v>6494950</v>
      </c>
      <c r="H128" s="113">
        <v>267.48735599999998</v>
      </c>
      <c r="I128" s="113">
        <v>269.85000000000002</v>
      </c>
      <c r="J128" s="113">
        <v>3251.5992932499998</v>
      </c>
      <c r="K128" s="114"/>
      <c r="N128" s="115"/>
      <c r="O128" s="116"/>
      <c r="P128" s="117"/>
      <c r="Q128" s="117"/>
      <c r="S128" s="118"/>
    </row>
    <row r="129" spans="4:19" ht="15" customHeight="1" x14ac:dyDescent="0.25">
      <c r="D129" s="111" t="s">
        <v>1757</v>
      </c>
      <c r="E129" s="111" t="s">
        <v>3112</v>
      </c>
      <c r="F129" s="111" t="s">
        <v>2990</v>
      </c>
      <c r="G129" s="112">
        <v>240</v>
      </c>
      <c r="H129" s="113">
        <v>34519.234375</v>
      </c>
      <c r="I129" s="113">
        <v>34571.25</v>
      </c>
      <c r="J129" s="113">
        <v>14.674982999999999</v>
      </c>
      <c r="K129" s="114"/>
      <c r="N129" s="115"/>
      <c r="O129" s="116"/>
      <c r="P129" s="117"/>
      <c r="Q129" s="117"/>
      <c r="S129" s="118"/>
    </row>
    <row r="130" spans="4:19" ht="15" customHeight="1" x14ac:dyDescent="0.25">
      <c r="D130" s="111" t="s">
        <v>1757</v>
      </c>
      <c r="E130" s="111" t="s">
        <v>3113</v>
      </c>
      <c r="F130" s="111" t="s">
        <v>2990</v>
      </c>
      <c r="G130" s="112">
        <v>299250</v>
      </c>
      <c r="H130" s="113">
        <v>862.88766699999996</v>
      </c>
      <c r="I130" s="113">
        <v>856.65</v>
      </c>
      <c r="J130" s="113">
        <v>676.77781500000003</v>
      </c>
      <c r="K130" s="114"/>
      <c r="N130" s="115"/>
      <c r="O130" s="116"/>
      <c r="P130" s="117"/>
      <c r="Q130" s="117"/>
      <c r="S130" s="118"/>
    </row>
    <row r="131" spans="4:19" ht="15" customHeight="1" x14ac:dyDescent="0.25">
      <c r="D131" s="111" t="s">
        <v>1757</v>
      </c>
      <c r="E131" s="111" t="s">
        <v>3114</v>
      </c>
      <c r="F131" s="111" t="s">
        <v>2990</v>
      </c>
      <c r="G131" s="112">
        <v>24800</v>
      </c>
      <c r="H131" s="113">
        <v>4025.9395</v>
      </c>
      <c r="I131" s="113">
        <v>4021.1</v>
      </c>
      <c r="J131" s="113">
        <v>230.696358</v>
      </c>
      <c r="K131" s="114"/>
      <c r="N131" s="115"/>
      <c r="O131" s="116"/>
      <c r="P131" s="117"/>
      <c r="Q131" s="117"/>
      <c r="S131" s="118"/>
    </row>
    <row r="132" spans="4:19" ht="15" customHeight="1" x14ac:dyDescent="0.25">
      <c r="D132" s="111" t="s">
        <v>1757</v>
      </c>
      <c r="E132" s="111" t="s">
        <v>3115</v>
      </c>
      <c r="F132" s="111" t="s">
        <v>2990</v>
      </c>
      <c r="G132" s="112">
        <v>564000</v>
      </c>
      <c r="H132" s="113">
        <v>266.976857</v>
      </c>
      <c r="I132" s="113">
        <v>264.60000000000002</v>
      </c>
      <c r="J132" s="113">
        <v>267.86757</v>
      </c>
      <c r="K132" s="114"/>
      <c r="N132" s="115"/>
      <c r="O132" s="116"/>
      <c r="P132" s="117"/>
      <c r="Q132" s="117"/>
      <c r="S132" s="118"/>
    </row>
    <row r="133" spans="4:19" ht="15" customHeight="1" x14ac:dyDescent="0.25">
      <c r="D133" s="111" t="s">
        <v>1757</v>
      </c>
      <c r="E133" s="111" t="s">
        <v>3116</v>
      </c>
      <c r="F133" s="111" t="s">
        <v>2990</v>
      </c>
      <c r="G133" s="112">
        <v>2635000</v>
      </c>
      <c r="H133" s="113">
        <v>395.53658200000001</v>
      </c>
      <c r="I133" s="113">
        <v>393.5</v>
      </c>
      <c r="J133" s="113">
        <v>2509.7650374999998</v>
      </c>
      <c r="K133" s="114"/>
      <c r="N133" s="115"/>
      <c r="O133" s="116"/>
      <c r="P133" s="117"/>
      <c r="Q133" s="117"/>
      <c r="S133" s="118"/>
    </row>
    <row r="134" spans="4:19" ht="15" customHeight="1" x14ac:dyDescent="0.25">
      <c r="D134" s="111" t="s">
        <v>1757</v>
      </c>
      <c r="E134" s="111" t="s">
        <v>3117</v>
      </c>
      <c r="F134" s="111" t="s">
        <v>2990</v>
      </c>
      <c r="G134" s="112">
        <v>25750</v>
      </c>
      <c r="H134" s="113">
        <v>3038.3208639999998</v>
      </c>
      <c r="I134" s="113">
        <v>3027.8</v>
      </c>
      <c r="J134" s="113">
        <v>136.91249250000001</v>
      </c>
      <c r="K134" s="114"/>
      <c r="N134" s="115"/>
      <c r="O134" s="116"/>
      <c r="P134" s="117"/>
      <c r="Q134" s="117"/>
      <c r="S134" s="118"/>
    </row>
    <row r="135" spans="4:19" ht="15" customHeight="1" x14ac:dyDescent="0.25">
      <c r="D135" s="111" t="s">
        <v>1757</v>
      </c>
      <c r="E135" s="111" t="s">
        <v>3118</v>
      </c>
      <c r="F135" s="111" t="s">
        <v>2990</v>
      </c>
      <c r="G135" s="112">
        <v>4000</v>
      </c>
      <c r="H135" s="113">
        <v>3807.9937500000001</v>
      </c>
      <c r="I135" s="113">
        <v>3884.3</v>
      </c>
      <c r="J135" s="113">
        <v>27.523260000000001</v>
      </c>
      <c r="K135" s="114"/>
      <c r="N135" s="115"/>
      <c r="O135" s="116"/>
      <c r="P135" s="117"/>
      <c r="Q135" s="117"/>
      <c r="S135" s="118"/>
    </row>
    <row r="136" spans="4:19" ht="15" customHeight="1" x14ac:dyDescent="0.25">
      <c r="D136" s="111" t="s">
        <v>1757</v>
      </c>
      <c r="E136" s="111" t="s">
        <v>3119</v>
      </c>
      <c r="F136" s="111" t="s">
        <v>2990</v>
      </c>
      <c r="G136" s="112">
        <v>3072000</v>
      </c>
      <c r="H136" s="113">
        <v>123.183706</v>
      </c>
      <c r="I136" s="113">
        <v>125.4</v>
      </c>
      <c r="J136" s="113">
        <v>948.45695999999998</v>
      </c>
      <c r="K136" s="114"/>
      <c r="N136" s="115"/>
      <c r="O136" s="116"/>
      <c r="P136" s="117"/>
      <c r="Q136" s="117"/>
      <c r="S136" s="118"/>
    </row>
    <row r="137" spans="4:19" ht="15" customHeight="1" x14ac:dyDescent="0.25">
      <c r="D137" s="111" t="s">
        <v>1757</v>
      </c>
      <c r="E137" s="111" t="s">
        <v>3120</v>
      </c>
      <c r="F137" s="111" t="s">
        <v>2990</v>
      </c>
      <c r="G137" s="112">
        <v>50800</v>
      </c>
      <c r="H137" s="113">
        <v>5109.0333430000001</v>
      </c>
      <c r="I137" s="113">
        <v>5105.8999999999996</v>
      </c>
      <c r="J137" s="113">
        <v>620.41214500000001</v>
      </c>
      <c r="K137" s="114"/>
      <c r="N137" s="115"/>
      <c r="O137" s="116"/>
      <c r="P137" s="117"/>
      <c r="Q137" s="117"/>
      <c r="S137" s="118"/>
    </row>
    <row r="138" spans="4:19" ht="15" customHeight="1" x14ac:dyDescent="0.25">
      <c r="D138" s="111" t="s">
        <v>1757</v>
      </c>
      <c r="E138" s="111" t="s">
        <v>3121</v>
      </c>
      <c r="F138" s="111" t="s">
        <v>2990</v>
      </c>
      <c r="G138" s="112">
        <v>720000</v>
      </c>
      <c r="H138" s="113">
        <v>275.79646000000002</v>
      </c>
      <c r="I138" s="113">
        <v>278.55</v>
      </c>
      <c r="J138" s="113">
        <v>349.53300000000002</v>
      </c>
      <c r="K138" s="114"/>
      <c r="N138" s="115"/>
      <c r="O138" s="116"/>
      <c r="P138" s="117"/>
      <c r="Q138" s="117"/>
      <c r="S138" s="118"/>
    </row>
    <row r="139" spans="4:19" ht="15" customHeight="1" x14ac:dyDescent="0.25">
      <c r="D139" s="111" t="s">
        <v>1757</v>
      </c>
      <c r="E139" s="111" t="s">
        <v>3122</v>
      </c>
      <c r="F139" s="111" t="s">
        <v>2990</v>
      </c>
      <c r="G139" s="112">
        <v>253154</v>
      </c>
      <c r="H139" s="113">
        <v>1334.9164639999999</v>
      </c>
      <c r="I139" s="113">
        <v>1337.2</v>
      </c>
      <c r="J139" s="113">
        <v>673.51241969</v>
      </c>
      <c r="K139" s="114"/>
      <c r="N139" s="115"/>
      <c r="O139" s="116"/>
      <c r="P139" s="117"/>
      <c r="Q139" s="117"/>
      <c r="S139" s="118"/>
    </row>
    <row r="140" spans="4:19" ht="15" customHeight="1" x14ac:dyDescent="0.25">
      <c r="D140" s="111" t="s">
        <v>1757</v>
      </c>
      <c r="E140" s="111" t="s">
        <v>3123</v>
      </c>
      <c r="F140" s="111" t="s">
        <v>2990</v>
      </c>
      <c r="G140" s="112">
        <v>597550</v>
      </c>
      <c r="H140" s="113">
        <v>823.188762</v>
      </c>
      <c r="I140" s="113">
        <v>817.15</v>
      </c>
      <c r="J140" s="113">
        <v>866.268235</v>
      </c>
      <c r="K140" s="114"/>
      <c r="N140" s="115"/>
      <c r="O140" s="116"/>
      <c r="P140" s="117"/>
      <c r="Q140" s="117"/>
      <c r="S140" s="118"/>
    </row>
    <row r="141" spans="4:19" ht="15" customHeight="1" x14ac:dyDescent="0.25">
      <c r="D141" s="111" t="s">
        <v>1757</v>
      </c>
      <c r="E141" s="111" t="s">
        <v>3124</v>
      </c>
      <c r="F141" s="111" t="s">
        <v>2990</v>
      </c>
      <c r="G141" s="112">
        <v>2182500</v>
      </c>
      <c r="H141" s="113">
        <v>244.04193900000001</v>
      </c>
      <c r="I141" s="113">
        <v>242.4</v>
      </c>
      <c r="J141" s="113">
        <v>2207.3313937500002</v>
      </c>
      <c r="K141" s="114"/>
      <c r="N141" s="115"/>
      <c r="O141" s="116"/>
      <c r="P141" s="117"/>
      <c r="Q141" s="117"/>
      <c r="S141" s="118"/>
    </row>
    <row r="142" spans="4:19" ht="15" customHeight="1" x14ac:dyDescent="0.25">
      <c r="D142" s="111" t="s">
        <v>1757</v>
      </c>
      <c r="E142" s="111" t="s">
        <v>3125</v>
      </c>
      <c r="F142" s="111" t="s">
        <v>2990</v>
      </c>
      <c r="G142" s="112">
        <v>2682000</v>
      </c>
      <c r="H142" s="113">
        <v>455.68282299999998</v>
      </c>
      <c r="I142" s="113">
        <v>454.25</v>
      </c>
      <c r="J142" s="113">
        <v>2963.4960150000002</v>
      </c>
      <c r="K142" s="114"/>
      <c r="N142" s="115"/>
      <c r="O142" s="116"/>
      <c r="P142" s="117"/>
      <c r="Q142" s="117"/>
      <c r="S142" s="118"/>
    </row>
    <row r="143" spans="4:19" ht="15" customHeight="1" x14ac:dyDescent="0.25">
      <c r="D143" s="111" t="s">
        <v>1757</v>
      </c>
      <c r="E143" s="111" t="s">
        <v>3126</v>
      </c>
      <c r="F143" s="111" t="s">
        <v>2990</v>
      </c>
      <c r="G143" s="112">
        <v>1044000</v>
      </c>
      <c r="H143" s="113">
        <v>2969.384579</v>
      </c>
      <c r="I143" s="113">
        <v>2991.25</v>
      </c>
      <c r="J143" s="113">
        <v>5538.1172399999996</v>
      </c>
      <c r="K143" s="114"/>
      <c r="N143" s="115"/>
      <c r="O143" s="116"/>
      <c r="P143" s="117"/>
      <c r="Q143" s="117"/>
      <c r="S143" s="118"/>
    </row>
    <row r="144" spans="4:19" ht="15" customHeight="1" x14ac:dyDescent="0.25">
      <c r="D144" s="111" t="s">
        <v>1757</v>
      </c>
      <c r="E144" s="111" t="s">
        <v>3127</v>
      </c>
      <c r="F144" s="111" t="s">
        <v>2990</v>
      </c>
      <c r="G144" s="112">
        <v>8408000</v>
      </c>
      <c r="H144" s="113">
        <v>132.98350600000001</v>
      </c>
      <c r="I144" s="113">
        <v>135.35</v>
      </c>
      <c r="J144" s="113">
        <v>3335.7899200000002</v>
      </c>
      <c r="K144" s="114"/>
      <c r="N144" s="115"/>
      <c r="O144" s="116"/>
      <c r="P144" s="117"/>
      <c r="Q144" s="117"/>
      <c r="S144" s="118"/>
    </row>
    <row r="145" spans="4:19" ht="15" customHeight="1" x14ac:dyDescent="0.25">
      <c r="D145" s="111" t="s">
        <v>1757</v>
      </c>
      <c r="E145" s="111" t="s">
        <v>3128</v>
      </c>
      <c r="F145" s="111" t="s">
        <v>2990</v>
      </c>
      <c r="G145" s="112">
        <v>138400</v>
      </c>
      <c r="H145" s="113">
        <v>689.45397100000002</v>
      </c>
      <c r="I145" s="113">
        <v>687.4</v>
      </c>
      <c r="J145" s="113">
        <v>169.803652</v>
      </c>
      <c r="K145" s="114"/>
      <c r="N145" s="115"/>
      <c r="O145" s="116"/>
      <c r="P145" s="117"/>
      <c r="Q145" s="117"/>
      <c r="S145" s="118"/>
    </row>
    <row r="146" spans="4:19" ht="15" customHeight="1" x14ac:dyDescent="0.25">
      <c r="D146" s="111" t="s">
        <v>1757</v>
      </c>
      <c r="E146" s="111" t="s">
        <v>3129</v>
      </c>
      <c r="F146" s="111" t="s">
        <v>2990</v>
      </c>
      <c r="G146" s="112">
        <v>215250</v>
      </c>
      <c r="H146" s="113">
        <v>1496.5447360000001</v>
      </c>
      <c r="I146" s="113">
        <v>1512.8</v>
      </c>
      <c r="J146" s="113">
        <v>565.86157687499997</v>
      </c>
      <c r="K146" s="114"/>
      <c r="N146" s="115"/>
      <c r="O146" s="116"/>
      <c r="P146" s="117"/>
      <c r="Q146" s="117"/>
      <c r="S146" s="118"/>
    </row>
    <row r="147" spans="4:19" ht="15" customHeight="1" x14ac:dyDescent="0.25">
      <c r="D147" s="111" t="s">
        <v>1757</v>
      </c>
      <c r="E147" s="111" t="s">
        <v>3130</v>
      </c>
      <c r="F147" s="111" t="s">
        <v>2990</v>
      </c>
      <c r="G147" s="112">
        <v>1500000</v>
      </c>
      <c r="H147" s="113">
        <v>748.15871000000004</v>
      </c>
      <c r="I147" s="113">
        <v>756.55</v>
      </c>
      <c r="J147" s="113">
        <v>1954.605</v>
      </c>
      <c r="K147" s="114"/>
      <c r="N147" s="115"/>
      <c r="O147" s="116"/>
      <c r="P147" s="117"/>
      <c r="Q147" s="117"/>
      <c r="S147" s="118"/>
    </row>
    <row r="148" spans="4:19" ht="15" customHeight="1" x14ac:dyDescent="0.25">
      <c r="D148" s="111" t="s">
        <v>1757</v>
      </c>
      <c r="E148" s="111" t="s">
        <v>3131</v>
      </c>
      <c r="F148" s="111" t="s">
        <v>2990</v>
      </c>
      <c r="G148" s="112">
        <v>5300</v>
      </c>
      <c r="H148" s="113">
        <v>25987.925230000001</v>
      </c>
      <c r="I148" s="113">
        <v>25844.7</v>
      </c>
      <c r="J148" s="113">
        <v>244.19047749999999</v>
      </c>
      <c r="K148" s="114"/>
      <c r="N148" s="115"/>
      <c r="O148" s="116"/>
      <c r="P148" s="117"/>
      <c r="Q148" s="117"/>
      <c r="S148" s="118"/>
    </row>
    <row r="149" spans="4:19" ht="15" customHeight="1" x14ac:dyDescent="0.25">
      <c r="D149" s="111" t="s">
        <v>1757</v>
      </c>
      <c r="E149" s="111" t="s">
        <v>3132</v>
      </c>
      <c r="F149" s="111" t="s">
        <v>2990</v>
      </c>
      <c r="G149" s="112">
        <v>20550</v>
      </c>
      <c r="H149" s="113">
        <v>5136.7335759999996</v>
      </c>
      <c r="I149" s="113">
        <v>5395.3</v>
      </c>
      <c r="J149" s="113">
        <v>193.01114849999999</v>
      </c>
      <c r="K149" s="114"/>
      <c r="N149" s="115"/>
      <c r="O149" s="116"/>
      <c r="P149" s="117"/>
      <c r="Q149" s="117"/>
      <c r="S149" s="118"/>
    </row>
    <row r="150" spans="4:19" ht="15" customHeight="1" x14ac:dyDescent="0.25">
      <c r="D150" s="111" t="s">
        <v>1757</v>
      </c>
      <c r="E150" s="111" t="s">
        <v>3133</v>
      </c>
      <c r="F150" s="111" t="s">
        <v>2990</v>
      </c>
      <c r="G150" s="112">
        <v>91125</v>
      </c>
      <c r="H150" s="113">
        <v>2575.8543070000001</v>
      </c>
      <c r="I150" s="113">
        <v>2573.8000000000002</v>
      </c>
      <c r="J150" s="113">
        <v>408.55574812499998</v>
      </c>
      <c r="K150" s="114"/>
      <c r="N150" s="115"/>
      <c r="O150" s="116"/>
      <c r="P150" s="117"/>
      <c r="Q150" s="117"/>
      <c r="S150" s="118"/>
    </row>
    <row r="151" spans="4:19" ht="15" customHeight="1" x14ac:dyDescent="0.25">
      <c r="D151" s="111" t="s">
        <v>1757</v>
      </c>
      <c r="E151" s="111" t="s">
        <v>3134</v>
      </c>
      <c r="F151" s="111" t="s">
        <v>2990</v>
      </c>
      <c r="G151" s="112">
        <v>45600</v>
      </c>
      <c r="H151" s="113">
        <v>2382.191742</v>
      </c>
      <c r="I151" s="113">
        <v>2371.15</v>
      </c>
      <c r="J151" s="113">
        <v>229.779312</v>
      </c>
      <c r="K151" s="114"/>
      <c r="N151" s="115"/>
      <c r="O151" s="116"/>
      <c r="P151" s="117"/>
      <c r="Q151" s="117"/>
      <c r="S151" s="118"/>
    </row>
    <row r="152" spans="4:19" ht="15" customHeight="1" x14ac:dyDescent="0.25">
      <c r="D152" s="111" t="s">
        <v>1757</v>
      </c>
      <c r="E152" s="111" t="s">
        <v>3135</v>
      </c>
      <c r="F152" s="111" t="s">
        <v>2990</v>
      </c>
      <c r="G152" s="112">
        <v>40600</v>
      </c>
      <c r="H152" s="113">
        <v>1618.513819</v>
      </c>
      <c r="I152" s="113">
        <v>1632.95</v>
      </c>
      <c r="J152" s="113">
        <v>115.706549</v>
      </c>
      <c r="K152" s="114"/>
      <c r="N152" s="115"/>
      <c r="O152" s="116"/>
      <c r="P152" s="117"/>
      <c r="Q152" s="117"/>
      <c r="S152" s="118"/>
    </row>
    <row r="153" spans="4:19" ht="15" customHeight="1" x14ac:dyDescent="0.25">
      <c r="D153" s="111" t="s">
        <v>1757</v>
      </c>
      <c r="E153" s="111" t="s">
        <v>3136</v>
      </c>
      <c r="F153" s="111" t="s">
        <v>2990</v>
      </c>
      <c r="G153" s="112">
        <v>741000</v>
      </c>
      <c r="H153" s="113">
        <v>595.01181399999996</v>
      </c>
      <c r="I153" s="113">
        <v>601.15</v>
      </c>
      <c r="J153" s="113">
        <v>817.78612499999997</v>
      </c>
      <c r="K153" s="114"/>
      <c r="N153" s="115"/>
      <c r="O153" s="116"/>
      <c r="P153" s="117"/>
      <c r="Q153" s="117"/>
      <c r="S153" s="118"/>
    </row>
    <row r="154" spans="4:19" ht="15" customHeight="1" x14ac:dyDescent="0.25">
      <c r="D154" s="111" t="s">
        <v>1757</v>
      </c>
      <c r="E154" s="111" t="s">
        <v>3137</v>
      </c>
      <c r="F154" s="111" t="s">
        <v>2990</v>
      </c>
      <c r="G154" s="112">
        <v>40000</v>
      </c>
      <c r="H154" s="113">
        <v>705.91871300000003</v>
      </c>
      <c r="I154" s="113">
        <v>706.95</v>
      </c>
      <c r="J154" s="113">
        <v>50.538600000000002</v>
      </c>
      <c r="K154" s="114"/>
      <c r="N154" s="115"/>
      <c r="O154" s="116"/>
      <c r="P154" s="117"/>
      <c r="Q154" s="117"/>
      <c r="S154" s="118"/>
    </row>
    <row r="155" spans="4:19" ht="15" customHeight="1" x14ac:dyDescent="0.25">
      <c r="D155" s="111" t="s">
        <v>1757</v>
      </c>
      <c r="E155" s="111" t="s">
        <v>3138</v>
      </c>
      <c r="F155" s="111" t="s">
        <v>2990</v>
      </c>
      <c r="G155" s="112">
        <v>147000</v>
      </c>
      <c r="H155" s="113">
        <v>1969.7275440000001</v>
      </c>
      <c r="I155" s="113">
        <v>2020.8</v>
      </c>
      <c r="J155" s="113">
        <v>566.69712749999997</v>
      </c>
      <c r="K155" s="114"/>
      <c r="N155" s="115"/>
      <c r="O155" s="116"/>
      <c r="P155" s="117"/>
      <c r="Q155" s="117"/>
      <c r="S155" s="118"/>
    </row>
    <row r="156" spans="4:19" ht="15" customHeight="1" x14ac:dyDescent="0.25">
      <c r="D156" s="111" t="s">
        <v>1757</v>
      </c>
      <c r="E156" s="111" t="s">
        <v>3139</v>
      </c>
      <c r="F156" s="111" t="s">
        <v>2990</v>
      </c>
      <c r="G156" s="112">
        <v>399600</v>
      </c>
      <c r="H156" s="113">
        <v>1139.2726889999999</v>
      </c>
      <c r="I156" s="113">
        <v>1105.95</v>
      </c>
      <c r="J156" s="113">
        <v>774.83638799999994</v>
      </c>
      <c r="K156" s="114"/>
      <c r="N156" s="115"/>
      <c r="O156" s="116"/>
      <c r="P156" s="117"/>
      <c r="Q156" s="117"/>
      <c r="S156" s="118"/>
    </row>
    <row r="157" spans="4:19" ht="15" customHeight="1" x14ac:dyDescent="0.25">
      <c r="D157" s="111" t="s">
        <v>1757</v>
      </c>
      <c r="E157" s="111" t="s">
        <v>3140</v>
      </c>
      <c r="F157" s="111" t="s">
        <v>2990</v>
      </c>
      <c r="G157" s="112">
        <v>230850</v>
      </c>
      <c r="H157" s="113">
        <v>985.82961499999999</v>
      </c>
      <c r="I157" s="113">
        <v>1000.85</v>
      </c>
      <c r="J157" s="113">
        <v>426.34359112499999</v>
      </c>
      <c r="K157" s="114"/>
      <c r="N157" s="115"/>
      <c r="O157" s="116"/>
      <c r="P157" s="117"/>
      <c r="Q157" s="117"/>
      <c r="S157" s="118"/>
    </row>
    <row r="158" spans="4:19" ht="15" customHeight="1" x14ac:dyDescent="0.25">
      <c r="D158" s="111" t="s">
        <v>1757</v>
      </c>
      <c r="E158" s="111" t="s">
        <v>3141</v>
      </c>
      <c r="F158" s="111" t="s">
        <v>2990</v>
      </c>
      <c r="G158" s="112">
        <v>209250</v>
      </c>
      <c r="H158" s="113">
        <v>394.630627</v>
      </c>
      <c r="I158" s="113">
        <v>397.3</v>
      </c>
      <c r="J158" s="113">
        <v>176.71894875000001</v>
      </c>
      <c r="K158" s="114"/>
      <c r="N158" s="115"/>
      <c r="O158" s="116"/>
      <c r="P158" s="117"/>
      <c r="Q158" s="117"/>
      <c r="S158" s="118"/>
    </row>
    <row r="159" spans="4:19" ht="15" customHeight="1" x14ac:dyDescent="0.25">
      <c r="D159" s="111" t="s">
        <v>1757</v>
      </c>
      <c r="E159" s="111" t="s">
        <v>3142</v>
      </c>
      <c r="F159" s="111" t="s">
        <v>2990</v>
      </c>
      <c r="G159" s="112">
        <v>6952000</v>
      </c>
      <c r="H159" s="113">
        <v>152.03488100000001</v>
      </c>
      <c r="I159" s="113">
        <v>157.05000000000001</v>
      </c>
      <c r="J159" s="113">
        <v>2062.0848599999999</v>
      </c>
      <c r="K159" s="114"/>
      <c r="N159" s="115"/>
      <c r="O159" s="116"/>
      <c r="P159" s="117"/>
      <c r="Q159" s="117"/>
      <c r="S159" s="118"/>
    </row>
    <row r="160" spans="4:19" ht="15" customHeight="1" x14ac:dyDescent="0.25">
      <c r="D160" s="111" t="s">
        <v>1757</v>
      </c>
      <c r="E160" s="111" t="s">
        <v>3143</v>
      </c>
      <c r="F160" s="111" t="s">
        <v>2990</v>
      </c>
      <c r="G160" s="112">
        <v>183050</v>
      </c>
      <c r="H160" s="113">
        <v>3939.276562</v>
      </c>
      <c r="I160" s="113">
        <v>3907.3</v>
      </c>
      <c r="J160" s="113">
        <v>1249.3290635000001</v>
      </c>
      <c r="K160" s="114"/>
      <c r="N160" s="115"/>
      <c r="O160" s="116"/>
      <c r="P160" s="117"/>
      <c r="Q160" s="117"/>
      <c r="S160" s="118"/>
    </row>
    <row r="161" spans="4:19" ht="15" customHeight="1" x14ac:dyDescent="0.25">
      <c r="D161" s="111" t="s">
        <v>1757</v>
      </c>
      <c r="E161" s="111" t="s">
        <v>3144</v>
      </c>
      <c r="F161" s="111" t="s">
        <v>2990</v>
      </c>
      <c r="G161" s="112">
        <v>262800</v>
      </c>
      <c r="H161" s="113">
        <v>1267.508186</v>
      </c>
      <c r="I161" s="113">
        <v>1257.95</v>
      </c>
      <c r="J161" s="113">
        <v>585.03747599999997</v>
      </c>
      <c r="K161" s="114"/>
      <c r="N161" s="115"/>
      <c r="O161" s="116"/>
      <c r="P161" s="117"/>
      <c r="Q161" s="117"/>
      <c r="S161" s="118"/>
    </row>
    <row r="162" spans="4:19" ht="15" customHeight="1" x14ac:dyDescent="0.25">
      <c r="D162" s="111" t="s">
        <v>1757</v>
      </c>
      <c r="E162" s="111" t="s">
        <v>3145</v>
      </c>
      <c r="F162" s="111" t="s">
        <v>2990</v>
      </c>
      <c r="G162" s="112">
        <v>40250</v>
      </c>
      <c r="H162" s="113">
        <v>3734.6221150000001</v>
      </c>
      <c r="I162" s="113">
        <v>3828.9</v>
      </c>
      <c r="J162" s="113">
        <v>268.65999562500002</v>
      </c>
      <c r="K162" s="114"/>
      <c r="N162" s="115"/>
      <c r="O162" s="116"/>
      <c r="P162" s="117"/>
      <c r="Q162" s="117"/>
      <c r="S162" s="118"/>
    </row>
    <row r="163" spans="4:19" ht="15" customHeight="1" x14ac:dyDescent="0.25">
      <c r="D163" s="111" t="s">
        <v>1757</v>
      </c>
      <c r="E163" s="111" t="s">
        <v>3146</v>
      </c>
      <c r="F163" s="111" t="s">
        <v>2990</v>
      </c>
      <c r="G163" s="112">
        <v>7000</v>
      </c>
      <c r="H163" s="113">
        <v>2600.1607140000001</v>
      </c>
      <c r="I163" s="113">
        <v>2620</v>
      </c>
      <c r="J163" s="113">
        <v>31.976175000000001</v>
      </c>
      <c r="K163" s="114"/>
      <c r="N163" s="115"/>
      <c r="O163" s="116"/>
      <c r="P163" s="117"/>
      <c r="Q163" s="117"/>
      <c r="S163" s="118"/>
    </row>
    <row r="164" spans="4:19" ht="15" customHeight="1" x14ac:dyDescent="0.25">
      <c r="D164" s="111" t="s">
        <v>1757</v>
      </c>
      <c r="E164" s="111" t="s">
        <v>3147</v>
      </c>
      <c r="F164" s="111" t="s">
        <v>2990</v>
      </c>
      <c r="G164" s="112">
        <v>26800</v>
      </c>
      <c r="H164" s="113">
        <v>3949.349228</v>
      </c>
      <c r="I164" s="113">
        <v>3979.55</v>
      </c>
      <c r="J164" s="113">
        <v>223.699198</v>
      </c>
      <c r="K164" s="114"/>
      <c r="N164" s="115"/>
      <c r="O164" s="116"/>
      <c r="P164" s="117"/>
      <c r="Q164" s="117"/>
      <c r="S164" s="118"/>
    </row>
    <row r="165" spans="4:19" ht="15" customHeight="1" x14ac:dyDescent="0.25">
      <c r="D165" s="111" t="s">
        <v>1757</v>
      </c>
      <c r="E165" s="111" t="s">
        <v>3148</v>
      </c>
      <c r="F165" s="111" t="s">
        <v>2990</v>
      </c>
      <c r="G165" s="112">
        <v>189700</v>
      </c>
      <c r="H165" s="113">
        <v>2133.530475</v>
      </c>
      <c r="I165" s="113">
        <v>2166.65</v>
      </c>
      <c r="J165" s="113">
        <v>715.40090825000004</v>
      </c>
      <c r="K165" s="114"/>
      <c r="N165" s="115"/>
      <c r="O165" s="116"/>
      <c r="P165" s="117"/>
      <c r="Q165" s="117"/>
      <c r="S165" s="118"/>
    </row>
    <row r="166" spans="4:19" ht="15" customHeight="1" x14ac:dyDescent="0.25">
      <c r="D166" s="111" t="s">
        <v>1757</v>
      </c>
      <c r="E166" s="111" t="s">
        <v>3149</v>
      </c>
      <c r="F166" s="111" t="s">
        <v>2990</v>
      </c>
      <c r="G166" s="112">
        <v>127600</v>
      </c>
      <c r="H166" s="113">
        <v>1734.8643810000001</v>
      </c>
      <c r="I166" s="113">
        <v>1729.45</v>
      </c>
      <c r="J166" s="113">
        <v>384.82979699999999</v>
      </c>
      <c r="K166" s="114"/>
      <c r="N166" s="115"/>
      <c r="O166" s="116"/>
      <c r="P166" s="117"/>
      <c r="Q166" s="117"/>
      <c r="S166" s="118"/>
    </row>
    <row r="167" spans="4:19" ht="15" customHeight="1" x14ac:dyDescent="0.25">
      <c r="D167" s="111" t="s">
        <v>1757</v>
      </c>
      <c r="E167" s="111" t="s">
        <v>3150</v>
      </c>
      <c r="F167" s="111" t="s">
        <v>2990</v>
      </c>
      <c r="G167" s="112">
        <v>39600</v>
      </c>
      <c r="H167" s="113">
        <v>9747.0381180000004</v>
      </c>
      <c r="I167" s="113">
        <v>9806.4500000000007</v>
      </c>
      <c r="J167" s="113">
        <v>677.18187900000009</v>
      </c>
      <c r="K167" s="114"/>
      <c r="N167" s="115"/>
      <c r="O167" s="116"/>
      <c r="P167" s="117"/>
      <c r="Q167" s="117"/>
      <c r="S167" s="118"/>
    </row>
    <row r="168" spans="4:19" ht="15" customHeight="1" x14ac:dyDescent="0.25">
      <c r="D168" s="111" t="s">
        <v>1757</v>
      </c>
      <c r="E168" s="111" t="s">
        <v>3151</v>
      </c>
      <c r="F168" s="111" t="s">
        <v>2990</v>
      </c>
      <c r="G168" s="112">
        <v>638300</v>
      </c>
      <c r="H168" s="113">
        <v>459.54774500000002</v>
      </c>
      <c r="I168" s="113">
        <v>458.7</v>
      </c>
      <c r="J168" s="113">
        <v>590.59904312499998</v>
      </c>
      <c r="K168" s="114"/>
      <c r="N168" s="115"/>
      <c r="O168" s="116"/>
      <c r="P168" s="117"/>
      <c r="Q168" s="117"/>
      <c r="S168" s="118"/>
    </row>
    <row r="169" spans="4:19" ht="15" customHeight="1" x14ac:dyDescent="0.25">
      <c r="D169" s="111" t="s">
        <v>1757</v>
      </c>
      <c r="E169" s="111" t="s">
        <v>3152</v>
      </c>
      <c r="F169" s="111" t="s">
        <v>2990</v>
      </c>
      <c r="G169" s="112">
        <v>3617900</v>
      </c>
      <c r="H169" s="113">
        <v>274.66195800000003</v>
      </c>
      <c r="I169" s="113">
        <v>273.75</v>
      </c>
      <c r="J169" s="113">
        <v>2158.07735</v>
      </c>
      <c r="K169" s="114"/>
      <c r="N169" s="115"/>
      <c r="O169" s="116"/>
      <c r="P169" s="117"/>
      <c r="Q169" s="117"/>
      <c r="S169" s="118"/>
    </row>
    <row r="170" spans="4:19" ht="15" customHeight="1" x14ac:dyDescent="0.25">
      <c r="D170" s="111" t="s">
        <v>1757</v>
      </c>
      <c r="E170" s="111" t="s">
        <v>3153</v>
      </c>
      <c r="F170" s="111" t="s">
        <v>2990</v>
      </c>
      <c r="G170" s="112">
        <v>346200</v>
      </c>
      <c r="H170" s="113">
        <v>1101.3187069999999</v>
      </c>
      <c r="I170" s="113">
        <v>1106.7</v>
      </c>
      <c r="J170" s="113">
        <v>678.39015150000012</v>
      </c>
      <c r="K170" s="114"/>
      <c r="N170" s="115"/>
      <c r="O170" s="116"/>
      <c r="P170" s="117"/>
      <c r="Q170" s="117"/>
      <c r="S170" s="118"/>
    </row>
    <row r="171" spans="4:19" ht="15" customHeight="1" x14ac:dyDescent="0.25">
      <c r="D171" s="111" t="s">
        <v>1757</v>
      </c>
      <c r="E171" s="111" t="s">
        <v>3154</v>
      </c>
      <c r="F171" s="111" t="s">
        <v>2990</v>
      </c>
      <c r="G171" s="112">
        <v>217500</v>
      </c>
      <c r="H171" s="113">
        <v>506.1</v>
      </c>
      <c r="I171" s="113">
        <v>483.25</v>
      </c>
      <c r="J171" s="113">
        <v>182.53959374999999</v>
      </c>
      <c r="K171" s="114"/>
      <c r="N171" s="115"/>
      <c r="O171" s="116"/>
      <c r="P171" s="117"/>
      <c r="Q171" s="117"/>
      <c r="S171" s="118"/>
    </row>
    <row r="172" spans="4:19" ht="15" customHeight="1" x14ac:dyDescent="0.25">
      <c r="D172" s="111" t="s">
        <v>1757</v>
      </c>
      <c r="E172" s="111" t="s">
        <v>3155</v>
      </c>
      <c r="F172" s="111" t="s">
        <v>2990</v>
      </c>
      <c r="G172" s="112">
        <v>7071000</v>
      </c>
      <c r="H172" s="113">
        <v>144.03791799999999</v>
      </c>
      <c r="I172" s="113">
        <v>140.75</v>
      </c>
      <c r="J172" s="113">
        <v>4816.9773299999997</v>
      </c>
      <c r="K172" s="114"/>
      <c r="N172" s="115"/>
      <c r="O172" s="116"/>
      <c r="P172" s="117"/>
      <c r="Q172" s="117"/>
      <c r="S172" s="118"/>
    </row>
    <row r="173" spans="4:19" ht="15" customHeight="1" x14ac:dyDescent="0.25">
      <c r="D173" s="111" t="s">
        <v>1757</v>
      </c>
      <c r="E173" s="111" t="s">
        <v>3156</v>
      </c>
      <c r="F173" s="111" t="s">
        <v>2990</v>
      </c>
      <c r="G173" s="112">
        <v>55800</v>
      </c>
      <c r="H173" s="113">
        <v>1004.729839</v>
      </c>
      <c r="I173" s="113">
        <v>1016.55</v>
      </c>
      <c r="J173" s="113">
        <v>99.126886499999998</v>
      </c>
      <c r="K173" s="114"/>
      <c r="N173" s="115"/>
      <c r="O173" s="116"/>
      <c r="P173" s="117"/>
      <c r="Q173" s="117"/>
      <c r="S173" s="118"/>
    </row>
    <row r="174" spans="4:19" ht="15" customHeight="1" x14ac:dyDescent="0.25">
      <c r="D174" s="111" t="s">
        <v>1842</v>
      </c>
      <c r="E174" s="111" t="s">
        <v>2996</v>
      </c>
      <c r="F174" s="111" t="s">
        <v>2990</v>
      </c>
      <c r="G174" s="112">
        <v>88800</v>
      </c>
      <c r="H174" s="113">
        <v>3148.6765129999999</v>
      </c>
      <c r="I174" s="113">
        <v>3216.2</v>
      </c>
      <c r="J174" s="113">
        <v>1815.784842</v>
      </c>
      <c r="K174" s="114"/>
      <c r="N174" s="115"/>
      <c r="O174" s="116"/>
      <c r="P174" s="117"/>
      <c r="Q174" s="117"/>
      <c r="S174" s="118"/>
    </row>
    <row r="175" spans="4:19" ht="15" customHeight="1" x14ac:dyDescent="0.25">
      <c r="D175" s="111" t="s">
        <v>1842</v>
      </c>
      <c r="E175" s="111" t="s">
        <v>3008</v>
      </c>
      <c r="F175" s="111" t="s">
        <v>2990</v>
      </c>
      <c r="G175" s="112">
        <v>23750</v>
      </c>
      <c r="H175" s="113">
        <v>1088.875</v>
      </c>
      <c r="I175" s="113">
        <v>1054.55</v>
      </c>
      <c r="J175" s="113">
        <v>44.404187499999999</v>
      </c>
      <c r="K175" s="114"/>
      <c r="N175" s="115"/>
      <c r="O175" s="116"/>
      <c r="P175" s="117"/>
      <c r="Q175" s="117"/>
      <c r="S175" s="118"/>
    </row>
    <row r="176" spans="4:19" ht="15" customHeight="1" x14ac:dyDescent="0.25">
      <c r="D176" s="111" t="s">
        <v>1842</v>
      </c>
      <c r="E176" s="111" t="s">
        <v>3014</v>
      </c>
      <c r="F176" s="111" t="s">
        <v>2990</v>
      </c>
      <c r="G176" s="112">
        <v>76050</v>
      </c>
      <c r="H176" s="113">
        <v>264.40960000000001</v>
      </c>
      <c r="I176" s="113">
        <v>265.39999999999998</v>
      </c>
      <c r="J176" s="113">
        <v>41.417590500000003</v>
      </c>
      <c r="K176" s="114"/>
      <c r="N176" s="115"/>
      <c r="O176" s="116"/>
      <c r="P176" s="117"/>
      <c r="Q176" s="117"/>
      <c r="S176" s="118"/>
    </row>
    <row r="177" spans="4:19" ht="15" customHeight="1" x14ac:dyDescent="0.25">
      <c r="D177" s="111" t="s">
        <v>1842</v>
      </c>
      <c r="E177" s="111" t="s">
        <v>3018</v>
      </c>
      <c r="F177" s="111" t="s">
        <v>2990</v>
      </c>
      <c r="G177" s="112">
        <v>45600</v>
      </c>
      <c r="H177" s="113">
        <v>1174.0479</v>
      </c>
      <c r="I177" s="113">
        <v>1239.1500000000001</v>
      </c>
      <c r="J177" s="113">
        <v>99.191171999999995</v>
      </c>
      <c r="K177" s="114"/>
      <c r="N177" s="115"/>
      <c r="O177" s="116"/>
      <c r="P177" s="117"/>
      <c r="Q177" s="117"/>
      <c r="S177" s="118"/>
    </row>
    <row r="178" spans="4:19" ht="15" customHeight="1" x14ac:dyDescent="0.25">
      <c r="D178" s="111" t="s">
        <v>1842</v>
      </c>
      <c r="E178" s="111" t="s">
        <v>3019</v>
      </c>
      <c r="F178" s="111" t="s">
        <v>2990</v>
      </c>
      <c r="G178" s="112">
        <v>551250</v>
      </c>
      <c r="H178" s="113">
        <v>247.8947</v>
      </c>
      <c r="I178" s="113">
        <v>248.85</v>
      </c>
      <c r="J178" s="113">
        <v>423.38480625</v>
      </c>
      <c r="K178" s="114"/>
      <c r="N178" s="115"/>
      <c r="O178" s="116"/>
      <c r="P178" s="117"/>
      <c r="Q178" s="117"/>
      <c r="S178" s="118"/>
    </row>
    <row r="179" spans="4:19" ht="15" customHeight="1" x14ac:dyDescent="0.25">
      <c r="D179" s="111" t="s">
        <v>1842</v>
      </c>
      <c r="E179" s="111" t="s">
        <v>3022</v>
      </c>
      <c r="F179" s="111" t="s">
        <v>2990</v>
      </c>
      <c r="G179" s="112">
        <v>102600</v>
      </c>
      <c r="H179" s="113">
        <v>610.33680000000004</v>
      </c>
      <c r="I179" s="113">
        <v>607.35</v>
      </c>
      <c r="J179" s="113">
        <v>121.0882635</v>
      </c>
      <c r="K179" s="114"/>
      <c r="N179" s="115"/>
      <c r="O179" s="116"/>
      <c r="P179" s="117"/>
      <c r="Q179" s="117"/>
      <c r="S179" s="118"/>
    </row>
    <row r="180" spans="4:19" ht="15" customHeight="1" x14ac:dyDescent="0.25">
      <c r="D180" s="111" t="s">
        <v>1842</v>
      </c>
      <c r="E180" s="111" t="s">
        <v>3028</v>
      </c>
      <c r="F180" s="111" t="s">
        <v>2990</v>
      </c>
      <c r="G180" s="112">
        <v>15600</v>
      </c>
      <c r="H180" s="113">
        <v>1478.2292</v>
      </c>
      <c r="I180" s="113">
        <v>1508.75</v>
      </c>
      <c r="J180" s="113">
        <v>40.563938999999998</v>
      </c>
      <c r="K180" s="114"/>
      <c r="N180" s="115"/>
      <c r="O180" s="116"/>
      <c r="P180" s="117"/>
      <c r="Q180" s="117"/>
      <c r="S180" s="118"/>
    </row>
    <row r="181" spans="4:19" ht="15" customHeight="1" x14ac:dyDescent="0.25">
      <c r="D181" s="111" t="s">
        <v>1842</v>
      </c>
      <c r="E181" s="111" t="s">
        <v>3029</v>
      </c>
      <c r="F181" s="111" t="s">
        <v>2990</v>
      </c>
      <c r="G181" s="112">
        <v>543900</v>
      </c>
      <c r="H181" s="113">
        <v>437.42199199999999</v>
      </c>
      <c r="I181" s="113">
        <v>437.85</v>
      </c>
      <c r="J181" s="113">
        <v>469.26876149999998</v>
      </c>
      <c r="K181" s="114"/>
      <c r="N181" s="115"/>
      <c r="O181" s="116"/>
      <c r="P181" s="117"/>
      <c r="Q181" s="117"/>
      <c r="S181" s="118"/>
    </row>
    <row r="182" spans="4:19" ht="15" customHeight="1" x14ac:dyDescent="0.25">
      <c r="D182" s="111" t="s">
        <v>1842</v>
      </c>
      <c r="E182" s="111" t="s">
        <v>3031</v>
      </c>
      <c r="F182" s="111" t="s">
        <v>2990</v>
      </c>
      <c r="G182" s="112">
        <v>2000</v>
      </c>
      <c r="H182" s="113">
        <v>888.07500000000005</v>
      </c>
      <c r="I182" s="113">
        <v>887.3</v>
      </c>
      <c r="J182" s="113">
        <v>3.32023</v>
      </c>
      <c r="K182" s="114"/>
      <c r="N182" s="115"/>
      <c r="O182" s="116"/>
      <c r="P182" s="117"/>
      <c r="Q182" s="117"/>
      <c r="S182" s="118"/>
    </row>
    <row r="183" spans="4:19" ht="15" customHeight="1" x14ac:dyDescent="0.25">
      <c r="D183" s="111" t="s">
        <v>1842</v>
      </c>
      <c r="E183" s="111" t="s">
        <v>3046</v>
      </c>
      <c r="F183" s="111" t="s">
        <v>2990</v>
      </c>
      <c r="G183" s="112">
        <v>80000</v>
      </c>
      <c r="H183" s="113">
        <v>150.97499999999999</v>
      </c>
      <c r="I183" s="113">
        <v>151.44999999999999</v>
      </c>
      <c r="J183" s="113">
        <v>21.789000000000001</v>
      </c>
      <c r="K183" s="114"/>
      <c r="N183" s="115"/>
      <c r="O183" s="116"/>
      <c r="P183" s="117"/>
      <c r="Q183" s="117"/>
      <c r="S183" s="118"/>
    </row>
    <row r="184" spans="4:19" ht="15" customHeight="1" x14ac:dyDescent="0.25">
      <c r="D184" s="111" t="s">
        <v>1842</v>
      </c>
      <c r="E184" s="111" t="s">
        <v>3049</v>
      </c>
      <c r="F184" s="111" t="s">
        <v>2990</v>
      </c>
      <c r="G184" s="112">
        <v>607500</v>
      </c>
      <c r="H184" s="113">
        <v>81.150000000000006</v>
      </c>
      <c r="I184" s="113">
        <v>82.05</v>
      </c>
      <c r="J184" s="113">
        <v>170.45235</v>
      </c>
      <c r="K184" s="114"/>
      <c r="N184" s="115"/>
      <c r="O184" s="116"/>
      <c r="P184" s="117"/>
      <c r="Q184" s="117"/>
      <c r="S184" s="118"/>
    </row>
    <row r="185" spans="4:19" ht="15" customHeight="1" x14ac:dyDescent="0.25">
      <c r="D185" s="111" t="s">
        <v>1842</v>
      </c>
      <c r="E185" s="111" t="s">
        <v>3057</v>
      </c>
      <c r="F185" s="111" t="s">
        <v>2990</v>
      </c>
      <c r="G185" s="112">
        <v>138600</v>
      </c>
      <c r="H185" s="113">
        <v>1461.9660710000001</v>
      </c>
      <c r="I185" s="113">
        <v>1461.1</v>
      </c>
      <c r="J185" s="113">
        <v>354.73041450000011</v>
      </c>
      <c r="K185" s="114"/>
      <c r="N185" s="115"/>
      <c r="O185" s="116"/>
      <c r="P185" s="117"/>
      <c r="Q185" s="117"/>
      <c r="S185" s="118"/>
    </row>
    <row r="186" spans="4:19" ht="15" customHeight="1" x14ac:dyDescent="0.25">
      <c r="D186" s="111" t="s">
        <v>1842</v>
      </c>
      <c r="E186" s="111" t="s">
        <v>3062</v>
      </c>
      <c r="F186" s="111" t="s">
        <v>2990</v>
      </c>
      <c r="G186" s="112">
        <v>32400</v>
      </c>
      <c r="H186" s="113">
        <v>491.16669999999999</v>
      </c>
      <c r="I186" s="113">
        <v>478.05</v>
      </c>
      <c r="J186" s="113">
        <v>37.941777000000002</v>
      </c>
      <c r="K186" s="114"/>
      <c r="N186" s="115"/>
      <c r="O186" s="116"/>
      <c r="P186" s="117"/>
      <c r="Q186" s="117"/>
      <c r="S186" s="118"/>
    </row>
    <row r="187" spans="4:19" ht="15" customHeight="1" x14ac:dyDescent="0.25">
      <c r="D187" s="111" t="s">
        <v>1842</v>
      </c>
      <c r="E187" s="111" t="s">
        <v>3071</v>
      </c>
      <c r="F187" s="111" t="s">
        <v>2990</v>
      </c>
      <c r="G187" s="112">
        <v>36000</v>
      </c>
      <c r="H187" s="113">
        <v>554.3972</v>
      </c>
      <c r="I187" s="113">
        <v>594.15</v>
      </c>
      <c r="J187" s="113">
        <v>40.283189999999998</v>
      </c>
      <c r="K187" s="114"/>
      <c r="N187" s="115"/>
      <c r="O187" s="116"/>
      <c r="P187" s="117"/>
      <c r="Q187" s="117"/>
      <c r="S187" s="118"/>
    </row>
    <row r="188" spans="4:19" ht="15" customHeight="1" x14ac:dyDescent="0.25">
      <c r="D188" s="111" t="s">
        <v>1842</v>
      </c>
      <c r="E188" s="111" t="s">
        <v>3074</v>
      </c>
      <c r="F188" s="111" t="s">
        <v>2990</v>
      </c>
      <c r="G188" s="112">
        <v>4500</v>
      </c>
      <c r="H188" s="113">
        <v>3153.9533000000001</v>
      </c>
      <c r="I188" s="113">
        <v>3571.35</v>
      </c>
      <c r="J188" s="113">
        <v>29.7969975</v>
      </c>
      <c r="K188" s="114"/>
      <c r="N188" s="115"/>
      <c r="O188" s="116"/>
      <c r="P188" s="117"/>
      <c r="Q188" s="117"/>
      <c r="S188" s="118"/>
    </row>
    <row r="189" spans="4:19" ht="15" customHeight="1" x14ac:dyDescent="0.25">
      <c r="D189" s="111" t="s">
        <v>1842</v>
      </c>
      <c r="E189" s="111" t="s">
        <v>3075</v>
      </c>
      <c r="F189" s="111" t="s">
        <v>2990</v>
      </c>
      <c r="G189" s="112">
        <v>18500</v>
      </c>
      <c r="H189" s="113">
        <v>1522.1514</v>
      </c>
      <c r="I189" s="113">
        <v>1561.55</v>
      </c>
      <c r="J189" s="113">
        <v>53.310201249999999</v>
      </c>
      <c r="K189" s="114"/>
      <c r="N189" s="115"/>
      <c r="O189" s="116"/>
      <c r="P189" s="117"/>
      <c r="Q189" s="117"/>
      <c r="S189" s="118"/>
    </row>
    <row r="190" spans="4:19" ht="15" customHeight="1" x14ac:dyDescent="0.25">
      <c r="D190" s="111" t="s">
        <v>1842</v>
      </c>
      <c r="E190" s="111" t="s">
        <v>3092</v>
      </c>
      <c r="F190" s="111" t="s">
        <v>2990</v>
      </c>
      <c r="G190" s="112">
        <v>22950</v>
      </c>
      <c r="H190" s="113">
        <v>1626.5333000000001</v>
      </c>
      <c r="I190" s="113">
        <v>1623.5</v>
      </c>
      <c r="J190" s="113">
        <v>65.179204874999996</v>
      </c>
      <c r="K190" s="114"/>
      <c r="N190" s="115"/>
      <c r="O190" s="116"/>
      <c r="P190" s="117"/>
      <c r="Q190" s="117"/>
      <c r="S190" s="118"/>
    </row>
    <row r="191" spans="4:19" ht="15" customHeight="1" x14ac:dyDescent="0.25">
      <c r="D191" s="111" t="s">
        <v>1842</v>
      </c>
      <c r="E191" s="111" t="s">
        <v>3095</v>
      </c>
      <c r="F191" s="111" t="s">
        <v>2990</v>
      </c>
      <c r="G191" s="112">
        <v>1710000</v>
      </c>
      <c r="H191" s="113">
        <v>176.28787600000001</v>
      </c>
      <c r="I191" s="113">
        <v>174.45</v>
      </c>
      <c r="J191" s="113">
        <v>798.05700000000002</v>
      </c>
      <c r="K191" s="114"/>
      <c r="N191" s="115"/>
      <c r="O191" s="116"/>
      <c r="P191" s="117"/>
      <c r="Q191" s="117"/>
      <c r="S191" s="118"/>
    </row>
    <row r="192" spans="4:19" ht="15" customHeight="1" x14ac:dyDescent="0.25">
      <c r="D192" s="111" t="s">
        <v>1842</v>
      </c>
      <c r="E192" s="111" t="s">
        <v>3116</v>
      </c>
      <c r="F192" s="111" t="s">
        <v>2990</v>
      </c>
      <c r="G192" s="112">
        <v>290625</v>
      </c>
      <c r="H192" s="113">
        <v>399.81</v>
      </c>
      <c r="I192" s="113">
        <v>393.5</v>
      </c>
      <c r="J192" s="113">
        <v>276.81232031249999</v>
      </c>
      <c r="K192" s="114"/>
      <c r="N192" s="115"/>
      <c r="O192" s="116"/>
      <c r="P192" s="117"/>
      <c r="Q192" s="117"/>
      <c r="S192" s="118"/>
    </row>
    <row r="193" spans="4:19" ht="15" customHeight="1" x14ac:dyDescent="0.25">
      <c r="D193" s="111" t="s">
        <v>1842</v>
      </c>
      <c r="E193" s="111" t="s">
        <v>3119</v>
      </c>
      <c r="F193" s="111" t="s">
        <v>2990</v>
      </c>
      <c r="G193" s="112">
        <v>808000</v>
      </c>
      <c r="H193" s="113">
        <v>123.907466</v>
      </c>
      <c r="I193" s="113">
        <v>125.4</v>
      </c>
      <c r="J193" s="113">
        <v>249.46394000000001</v>
      </c>
      <c r="K193" s="114"/>
      <c r="N193" s="115"/>
      <c r="O193" s="116"/>
      <c r="P193" s="117"/>
      <c r="Q193" s="117"/>
      <c r="S193" s="118"/>
    </row>
    <row r="194" spans="4:19" ht="15" customHeight="1" x14ac:dyDescent="0.25">
      <c r="D194" s="111" t="s">
        <v>1842</v>
      </c>
      <c r="E194" s="111" t="s">
        <v>3121</v>
      </c>
      <c r="F194" s="111" t="s">
        <v>2990</v>
      </c>
      <c r="G194" s="112">
        <v>79200</v>
      </c>
      <c r="H194" s="113">
        <v>268.44319999999999</v>
      </c>
      <c r="I194" s="113">
        <v>278.55</v>
      </c>
      <c r="J194" s="113">
        <v>38.448630000000001</v>
      </c>
      <c r="K194" s="114"/>
      <c r="N194" s="115"/>
      <c r="O194" s="116"/>
      <c r="P194" s="117"/>
      <c r="Q194" s="117"/>
      <c r="S194" s="118"/>
    </row>
    <row r="195" spans="4:19" ht="15" customHeight="1" x14ac:dyDescent="0.25">
      <c r="D195" s="111" t="s">
        <v>1842</v>
      </c>
      <c r="E195" s="111" t="s">
        <v>3126</v>
      </c>
      <c r="F195" s="111" t="s">
        <v>2990</v>
      </c>
      <c r="G195" s="112">
        <v>66000</v>
      </c>
      <c r="H195" s="113">
        <v>2933.797669</v>
      </c>
      <c r="I195" s="113">
        <v>2991.25</v>
      </c>
      <c r="J195" s="113">
        <v>350.11086</v>
      </c>
      <c r="K195" s="114"/>
      <c r="N195" s="115"/>
      <c r="O195" s="116"/>
      <c r="P195" s="117"/>
      <c r="Q195" s="117"/>
      <c r="S195" s="118"/>
    </row>
    <row r="196" spans="4:19" ht="15" customHeight="1" x14ac:dyDescent="0.25">
      <c r="D196" s="111" t="s">
        <v>1842</v>
      </c>
      <c r="E196" s="111" t="s">
        <v>3130</v>
      </c>
      <c r="F196" s="111" t="s">
        <v>2990</v>
      </c>
      <c r="G196" s="112">
        <v>78000</v>
      </c>
      <c r="H196" s="113">
        <v>757.24900000000002</v>
      </c>
      <c r="I196" s="113">
        <v>756.55</v>
      </c>
      <c r="J196" s="113">
        <v>101.63946</v>
      </c>
      <c r="K196" s="114"/>
      <c r="N196" s="115"/>
      <c r="O196" s="116"/>
      <c r="P196" s="117"/>
      <c r="Q196" s="117"/>
      <c r="S196" s="118"/>
    </row>
    <row r="197" spans="4:19" ht="15" customHeight="1" x14ac:dyDescent="0.25">
      <c r="D197" s="111" t="s">
        <v>1842</v>
      </c>
      <c r="E197" s="111" t="s">
        <v>3140</v>
      </c>
      <c r="F197" s="111" t="s">
        <v>2990</v>
      </c>
      <c r="G197" s="112">
        <v>44175</v>
      </c>
      <c r="H197" s="113">
        <v>988.97090000000003</v>
      </c>
      <c r="I197" s="113">
        <v>1000.85</v>
      </c>
      <c r="J197" s="113">
        <v>81.584267437500003</v>
      </c>
      <c r="K197" s="114"/>
      <c r="N197" s="115"/>
      <c r="O197" s="116"/>
      <c r="P197" s="117"/>
      <c r="Q197" s="117"/>
      <c r="S197" s="118"/>
    </row>
    <row r="198" spans="4:19" ht="15" customHeight="1" x14ac:dyDescent="0.25">
      <c r="D198" s="111" t="s">
        <v>1842</v>
      </c>
      <c r="E198" s="111" t="s">
        <v>3143</v>
      </c>
      <c r="F198" s="111" t="s">
        <v>2990</v>
      </c>
      <c r="G198" s="112">
        <v>24150</v>
      </c>
      <c r="H198" s="113">
        <v>4023.7821909999998</v>
      </c>
      <c r="I198" s="113">
        <v>3907.3</v>
      </c>
      <c r="J198" s="113">
        <v>164.82544050000001</v>
      </c>
      <c r="K198" s="114"/>
      <c r="N198" s="115"/>
      <c r="O198" s="116"/>
      <c r="P198" s="117"/>
      <c r="Q198" s="117"/>
      <c r="S198" s="118"/>
    </row>
    <row r="199" spans="4:19" ht="15" customHeight="1" x14ac:dyDescent="0.25">
      <c r="D199" s="111" t="s">
        <v>1842</v>
      </c>
      <c r="E199" s="111" t="s">
        <v>3148</v>
      </c>
      <c r="F199" s="111" t="s">
        <v>2990</v>
      </c>
      <c r="G199" s="112">
        <v>34650</v>
      </c>
      <c r="H199" s="113">
        <v>2127.0959389999998</v>
      </c>
      <c r="I199" s="113">
        <v>2166.65</v>
      </c>
      <c r="J199" s="113">
        <v>130.672859625</v>
      </c>
      <c r="K199" s="114"/>
      <c r="N199" s="115"/>
      <c r="O199" s="116"/>
      <c r="P199" s="117"/>
      <c r="Q199" s="117"/>
      <c r="S199" s="118"/>
    </row>
    <row r="200" spans="4:19" ht="15" customHeight="1" x14ac:dyDescent="0.25">
      <c r="D200" s="111" t="s">
        <v>1842</v>
      </c>
      <c r="E200" s="111" t="s">
        <v>3152</v>
      </c>
      <c r="F200" s="111" t="s">
        <v>2990</v>
      </c>
      <c r="G200" s="112">
        <v>409400</v>
      </c>
      <c r="H200" s="113">
        <v>272.64941599999997</v>
      </c>
      <c r="I200" s="113">
        <v>273.75</v>
      </c>
      <c r="J200" s="113">
        <v>244.2071</v>
      </c>
      <c r="K200" s="114"/>
      <c r="N200" s="115"/>
      <c r="O200" s="116"/>
      <c r="P200" s="117"/>
      <c r="Q200" s="117"/>
      <c r="S200" s="118"/>
    </row>
    <row r="201" spans="4:19" ht="15" customHeight="1" x14ac:dyDescent="0.25">
      <c r="D201" s="111" t="s">
        <v>1842</v>
      </c>
      <c r="E201" s="111" t="s">
        <v>3157</v>
      </c>
      <c r="F201" s="111" t="s">
        <v>2990</v>
      </c>
      <c r="G201" s="112">
        <v>225000</v>
      </c>
      <c r="H201" s="113">
        <v>22394.236475999998</v>
      </c>
      <c r="I201" s="113">
        <v>22488.2</v>
      </c>
      <c r="J201" s="113">
        <v>5639.4359999999997</v>
      </c>
      <c r="K201" s="114"/>
      <c r="N201" s="115"/>
      <c r="O201" s="116"/>
      <c r="P201" s="117"/>
      <c r="Q201" s="117"/>
      <c r="S201" s="118"/>
    </row>
    <row r="202" spans="4:19" ht="15" customHeight="1" x14ac:dyDescent="0.25">
      <c r="D202" s="111" t="s">
        <v>2041</v>
      </c>
      <c r="E202" s="111" t="s">
        <v>2995</v>
      </c>
      <c r="F202" s="111" t="s">
        <v>2990</v>
      </c>
      <c r="G202" s="112">
        <v>9600</v>
      </c>
      <c r="H202" s="113">
        <v>2482.3344000000002</v>
      </c>
      <c r="I202" s="113">
        <v>2510.6</v>
      </c>
      <c r="J202" s="113">
        <v>47.845440000000004</v>
      </c>
      <c r="K202" s="114"/>
      <c r="N202" s="115"/>
      <c r="O202" s="116"/>
      <c r="P202" s="117"/>
      <c r="Q202" s="117"/>
      <c r="S202" s="118"/>
    </row>
    <row r="203" spans="4:19" ht="15" customHeight="1" x14ac:dyDescent="0.25">
      <c r="D203" s="111" t="s">
        <v>2041</v>
      </c>
      <c r="E203" s="111" t="s">
        <v>2996</v>
      </c>
      <c r="F203" s="111" t="s">
        <v>2990</v>
      </c>
      <c r="G203" s="112">
        <v>10500</v>
      </c>
      <c r="H203" s="113">
        <v>3151.1128570000001</v>
      </c>
      <c r="I203" s="113">
        <v>3216.2</v>
      </c>
      <c r="J203" s="113">
        <v>214.70428874999999</v>
      </c>
      <c r="K203" s="114"/>
      <c r="N203" s="115"/>
      <c r="O203" s="116"/>
      <c r="P203" s="117"/>
      <c r="Q203" s="117"/>
      <c r="S203" s="118"/>
    </row>
    <row r="204" spans="4:19" ht="15" customHeight="1" x14ac:dyDescent="0.25">
      <c r="D204" s="111" t="s">
        <v>2041</v>
      </c>
      <c r="E204" s="111" t="s">
        <v>2997</v>
      </c>
      <c r="F204" s="111" t="s">
        <v>2990</v>
      </c>
      <c r="G204" s="112">
        <v>136000</v>
      </c>
      <c r="H204" s="113">
        <v>1336.851179</v>
      </c>
      <c r="I204" s="113">
        <v>1352.1</v>
      </c>
      <c r="J204" s="113">
        <v>440.48937999999998</v>
      </c>
      <c r="K204" s="114"/>
      <c r="N204" s="115"/>
      <c r="O204" s="116"/>
      <c r="P204" s="117"/>
      <c r="Q204" s="117"/>
      <c r="S204" s="118"/>
    </row>
    <row r="205" spans="4:19" ht="15" customHeight="1" x14ac:dyDescent="0.25">
      <c r="D205" s="111" t="s">
        <v>2041</v>
      </c>
      <c r="E205" s="111" t="s">
        <v>2999</v>
      </c>
      <c r="F205" s="111" t="s">
        <v>2990</v>
      </c>
      <c r="G205" s="112">
        <v>311400</v>
      </c>
      <c r="H205" s="113">
        <v>604.84910400000001</v>
      </c>
      <c r="I205" s="113">
        <v>615.45000000000005</v>
      </c>
      <c r="J205" s="113">
        <v>420.82829550000002</v>
      </c>
      <c r="K205" s="114"/>
      <c r="N205" s="115"/>
      <c r="O205" s="116"/>
      <c r="P205" s="117"/>
      <c r="Q205" s="117"/>
      <c r="S205" s="118"/>
    </row>
    <row r="206" spans="4:19" ht="15" customHeight="1" x14ac:dyDescent="0.25">
      <c r="D206" s="111" t="s">
        <v>2041</v>
      </c>
      <c r="E206" s="111" t="s">
        <v>3010</v>
      </c>
      <c r="F206" s="111" t="s">
        <v>2990</v>
      </c>
      <c r="G206" s="112">
        <v>1250</v>
      </c>
      <c r="H206" s="113">
        <v>6988.7950080000001</v>
      </c>
      <c r="I206" s="113">
        <v>7279.95</v>
      </c>
      <c r="J206" s="113">
        <v>15.586831249999999</v>
      </c>
      <c r="K206" s="114"/>
      <c r="N206" s="115"/>
      <c r="O206" s="116"/>
      <c r="P206" s="117"/>
      <c r="Q206" s="117"/>
      <c r="S206" s="118"/>
    </row>
    <row r="207" spans="4:19" ht="15" customHeight="1" x14ac:dyDescent="0.25">
      <c r="D207" s="111" t="s">
        <v>2041</v>
      </c>
      <c r="E207" s="111" t="s">
        <v>3019</v>
      </c>
      <c r="F207" s="111" t="s">
        <v>2990</v>
      </c>
      <c r="G207" s="112">
        <v>498750</v>
      </c>
      <c r="H207" s="113">
        <v>247.92740000000001</v>
      </c>
      <c r="I207" s="113">
        <v>248.85</v>
      </c>
      <c r="J207" s="113">
        <v>383.06244375</v>
      </c>
      <c r="K207" s="114"/>
      <c r="N207" s="115"/>
      <c r="O207" s="116"/>
      <c r="P207" s="117"/>
      <c r="Q207" s="117"/>
      <c r="S207" s="118"/>
    </row>
    <row r="208" spans="4:19" ht="15" customHeight="1" x14ac:dyDescent="0.25">
      <c r="D208" s="111" t="s">
        <v>2041</v>
      </c>
      <c r="E208" s="111" t="s">
        <v>3020</v>
      </c>
      <c r="F208" s="111" t="s">
        <v>2990</v>
      </c>
      <c r="G208" s="112">
        <v>17500</v>
      </c>
      <c r="H208" s="113">
        <v>262.67140000000001</v>
      </c>
      <c r="I208" s="113">
        <v>266.10000000000002</v>
      </c>
      <c r="J208" s="113">
        <v>11.00225</v>
      </c>
      <c r="K208" s="114"/>
      <c r="N208" s="115"/>
      <c r="O208" s="116"/>
      <c r="P208" s="117"/>
      <c r="Q208" s="117"/>
      <c r="S208" s="118"/>
    </row>
    <row r="209" spans="4:19" ht="15" customHeight="1" x14ac:dyDescent="0.25">
      <c r="D209" s="111" t="s">
        <v>2041</v>
      </c>
      <c r="E209" s="111" t="s">
        <v>3029</v>
      </c>
      <c r="F209" s="111" t="s">
        <v>2990</v>
      </c>
      <c r="G209" s="112">
        <v>268800</v>
      </c>
      <c r="H209" s="113">
        <v>439.48009100000002</v>
      </c>
      <c r="I209" s="113">
        <v>437.85</v>
      </c>
      <c r="J209" s="113">
        <v>231.916608</v>
      </c>
      <c r="K209" s="114"/>
      <c r="N209" s="115"/>
      <c r="O209" s="116"/>
      <c r="P209" s="117"/>
      <c r="Q209" s="117"/>
      <c r="S209" s="118"/>
    </row>
    <row r="210" spans="4:19" ht="15" customHeight="1" x14ac:dyDescent="0.25">
      <c r="D210" s="111" t="s">
        <v>2041</v>
      </c>
      <c r="E210" s="111" t="s">
        <v>3030</v>
      </c>
      <c r="F210" s="111" t="s">
        <v>2990</v>
      </c>
      <c r="G210" s="112">
        <v>900</v>
      </c>
      <c r="H210" s="113">
        <v>5560.5333000000001</v>
      </c>
      <c r="I210" s="113">
        <v>5544.1</v>
      </c>
      <c r="J210" s="113">
        <v>10.481001750000001</v>
      </c>
      <c r="K210" s="114"/>
      <c r="N210" s="115"/>
      <c r="O210" s="116"/>
      <c r="P210" s="117"/>
      <c r="Q210" s="117"/>
      <c r="S210" s="118"/>
    </row>
    <row r="211" spans="4:19" ht="15" customHeight="1" x14ac:dyDescent="0.25">
      <c r="D211" s="111" t="s">
        <v>2041</v>
      </c>
      <c r="E211" s="111" t="s">
        <v>3046</v>
      </c>
      <c r="F211" s="111" t="s">
        <v>2990</v>
      </c>
      <c r="G211" s="112">
        <v>530000</v>
      </c>
      <c r="H211" s="113">
        <v>151.28066200000001</v>
      </c>
      <c r="I211" s="113">
        <v>151.44999999999999</v>
      </c>
      <c r="J211" s="113">
        <v>144.352125</v>
      </c>
      <c r="K211" s="114"/>
      <c r="N211" s="115"/>
      <c r="O211" s="116"/>
      <c r="P211" s="117"/>
      <c r="Q211" s="117"/>
      <c r="S211" s="118"/>
    </row>
    <row r="212" spans="4:19" ht="15" customHeight="1" x14ac:dyDescent="0.25">
      <c r="D212" s="111" t="s">
        <v>2041</v>
      </c>
      <c r="E212" s="111" t="s">
        <v>3048</v>
      </c>
      <c r="F212" s="111" t="s">
        <v>2990</v>
      </c>
      <c r="G212" s="112">
        <v>17400</v>
      </c>
      <c r="H212" s="113">
        <v>955.31039999999996</v>
      </c>
      <c r="I212" s="113">
        <v>965.75</v>
      </c>
      <c r="J212" s="113">
        <v>61.045029000000007</v>
      </c>
      <c r="K212" s="114"/>
      <c r="N212" s="115"/>
      <c r="O212" s="116"/>
      <c r="P212" s="117"/>
      <c r="Q212" s="117"/>
      <c r="S212" s="118"/>
    </row>
    <row r="213" spans="4:19" ht="15" customHeight="1" x14ac:dyDescent="0.25">
      <c r="D213" s="111" t="s">
        <v>2041</v>
      </c>
      <c r="E213" s="111" t="s">
        <v>3054</v>
      </c>
      <c r="F213" s="111" t="s">
        <v>2990</v>
      </c>
      <c r="G213" s="112">
        <v>9000</v>
      </c>
      <c r="H213" s="113">
        <v>3307.8067070000002</v>
      </c>
      <c r="I213" s="113">
        <v>3346.95</v>
      </c>
      <c r="J213" s="113">
        <v>61.971074999999999</v>
      </c>
      <c r="K213" s="114"/>
      <c r="N213" s="115"/>
      <c r="O213" s="116"/>
      <c r="P213" s="117"/>
      <c r="Q213" s="117"/>
      <c r="S213" s="118"/>
    </row>
    <row r="214" spans="4:19" ht="15" customHeight="1" x14ac:dyDescent="0.25">
      <c r="D214" s="111" t="s">
        <v>2041</v>
      </c>
      <c r="E214" s="111" t="s">
        <v>3057</v>
      </c>
      <c r="F214" s="111" t="s">
        <v>2990</v>
      </c>
      <c r="G214" s="112">
        <v>105050</v>
      </c>
      <c r="H214" s="113">
        <v>1451.0905749999999</v>
      </c>
      <c r="I214" s="113">
        <v>1461.1</v>
      </c>
      <c r="J214" s="113">
        <v>268.86313162499999</v>
      </c>
      <c r="K214" s="114"/>
      <c r="N214" s="115"/>
      <c r="O214" s="116"/>
      <c r="P214" s="117"/>
      <c r="Q214" s="117"/>
      <c r="S214" s="118"/>
    </row>
    <row r="215" spans="4:19" ht="15" customHeight="1" x14ac:dyDescent="0.25">
      <c r="D215" s="111" t="s">
        <v>2041</v>
      </c>
      <c r="E215" s="111" t="s">
        <v>3064</v>
      </c>
      <c r="F215" s="111" t="s">
        <v>2990</v>
      </c>
      <c r="G215" s="112">
        <v>8400</v>
      </c>
      <c r="H215" s="113">
        <v>1105.375</v>
      </c>
      <c r="I215" s="113">
        <v>1102.2</v>
      </c>
      <c r="J215" s="113">
        <v>16.174326000000001</v>
      </c>
      <c r="K215" s="114"/>
      <c r="N215" s="115"/>
      <c r="O215" s="116"/>
      <c r="P215" s="117"/>
      <c r="Q215" s="117"/>
      <c r="S215" s="118"/>
    </row>
    <row r="216" spans="4:19" ht="15" customHeight="1" x14ac:dyDescent="0.25">
      <c r="D216" s="111" t="s">
        <v>2041</v>
      </c>
      <c r="E216" s="111" t="s">
        <v>3070</v>
      </c>
      <c r="F216" s="111" t="s">
        <v>2990</v>
      </c>
      <c r="G216" s="112">
        <v>213750</v>
      </c>
      <c r="H216" s="113">
        <v>135.59913299999999</v>
      </c>
      <c r="I216" s="113">
        <v>135.55000000000001</v>
      </c>
      <c r="J216" s="113">
        <v>76.593037499999994</v>
      </c>
      <c r="K216" s="114"/>
      <c r="N216" s="115"/>
      <c r="O216" s="116"/>
      <c r="P216" s="117"/>
      <c r="Q216" s="117"/>
      <c r="S216" s="118"/>
    </row>
    <row r="217" spans="4:19" ht="15" customHeight="1" x14ac:dyDescent="0.25">
      <c r="D217" s="111" t="s">
        <v>2041</v>
      </c>
      <c r="E217" s="111" t="s">
        <v>3071</v>
      </c>
      <c r="F217" s="111" t="s">
        <v>2990</v>
      </c>
      <c r="G217" s="112">
        <v>20000</v>
      </c>
      <c r="H217" s="113">
        <v>572.79999999999995</v>
      </c>
      <c r="I217" s="113">
        <v>594.15</v>
      </c>
      <c r="J217" s="113">
        <v>22.379549999999998</v>
      </c>
      <c r="K217" s="114"/>
      <c r="N217" s="115"/>
      <c r="O217" s="116"/>
      <c r="P217" s="117"/>
      <c r="Q217" s="117"/>
      <c r="S217" s="118"/>
    </row>
    <row r="218" spans="4:19" ht="15" customHeight="1" x14ac:dyDescent="0.25">
      <c r="D218" s="111" t="s">
        <v>2041</v>
      </c>
      <c r="E218" s="111" t="s">
        <v>3075</v>
      </c>
      <c r="F218" s="111" t="s">
        <v>2990</v>
      </c>
      <c r="G218" s="112">
        <v>50500</v>
      </c>
      <c r="H218" s="113">
        <v>1535.207431</v>
      </c>
      <c r="I218" s="113">
        <v>1561.55</v>
      </c>
      <c r="J218" s="113">
        <v>145.52244125000001</v>
      </c>
      <c r="K218" s="114"/>
      <c r="N218" s="115"/>
      <c r="O218" s="116"/>
      <c r="P218" s="117"/>
      <c r="Q218" s="117"/>
      <c r="S218" s="118"/>
    </row>
    <row r="219" spans="4:19" ht="15" customHeight="1" x14ac:dyDescent="0.25">
      <c r="D219" s="111" t="s">
        <v>2041</v>
      </c>
      <c r="E219" s="111" t="s">
        <v>3085</v>
      </c>
      <c r="F219" s="111" t="s">
        <v>2990</v>
      </c>
      <c r="G219" s="112">
        <v>57600</v>
      </c>
      <c r="H219" s="113">
        <v>1779.2277650000001</v>
      </c>
      <c r="I219" s="113">
        <v>1800.2</v>
      </c>
      <c r="J219" s="113">
        <v>181.67500799999999</v>
      </c>
      <c r="K219" s="114"/>
      <c r="N219" s="115"/>
      <c r="O219" s="116"/>
      <c r="P219" s="117"/>
      <c r="Q219" s="117"/>
      <c r="S219" s="118"/>
    </row>
    <row r="220" spans="4:19" ht="15" customHeight="1" x14ac:dyDescent="0.25">
      <c r="D220" s="111" t="s">
        <v>2041</v>
      </c>
      <c r="E220" s="111" t="s">
        <v>3086</v>
      </c>
      <c r="F220" s="111" t="s">
        <v>2990</v>
      </c>
      <c r="G220" s="112">
        <v>80316</v>
      </c>
      <c r="H220" s="113">
        <v>158.5667</v>
      </c>
      <c r="I220" s="113">
        <v>159.55000000000001</v>
      </c>
      <c r="J220" s="113">
        <v>28.033095060000001</v>
      </c>
      <c r="K220" s="114"/>
      <c r="N220" s="115"/>
      <c r="O220" s="116"/>
      <c r="P220" s="117"/>
      <c r="Q220" s="117"/>
      <c r="S220" s="118"/>
    </row>
    <row r="221" spans="4:19" ht="15" customHeight="1" x14ac:dyDescent="0.25">
      <c r="D221" s="111" t="s">
        <v>2041</v>
      </c>
      <c r="E221" s="111" t="s">
        <v>3089</v>
      </c>
      <c r="F221" s="111" t="s">
        <v>2990</v>
      </c>
      <c r="G221" s="112">
        <v>15600</v>
      </c>
      <c r="H221" s="113">
        <v>3741.4827</v>
      </c>
      <c r="I221" s="113">
        <v>3789.85</v>
      </c>
      <c r="J221" s="113">
        <v>102.704823</v>
      </c>
      <c r="K221" s="114"/>
      <c r="N221" s="115"/>
      <c r="O221" s="116"/>
      <c r="P221" s="117"/>
      <c r="Q221" s="117"/>
      <c r="S221" s="118"/>
    </row>
    <row r="222" spans="4:19" ht="15" customHeight="1" x14ac:dyDescent="0.25">
      <c r="D222" s="111" t="s">
        <v>2041</v>
      </c>
      <c r="E222" s="111" t="s">
        <v>3095</v>
      </c>
      <c r="F222" s="111" t="s">
        <v>2990</v>
      </c>
      <c r="G222" s="112">
        <v>438000</v>
      </c>
      <c r="H222" s="113">
        <v>176.41578100000001</v>
      </c>
      <c r="I222" s="113">
        <v>174.45</v>
      </c>
      <c r="J222" s="113">
        <v>204.41460000000001</v>
      </c>
      <c r="K222" s="114"/>
      <c r="N222" s="115"/>
      <c r="O222" s="116"/>
      <c r="P222" s="117"/>
      <c r="Q222" s="117"/>
      <c r="S222" s="118"/>
    </row>
    <row r="223" spans="4:19" ht="15" customHeight="1" x14ac:dyDescent="0.25">
      <c r="D223" s="111" t="s">
        <v>2041</v>
      </c>
      <c r="E223" s="111" t="s">
        <v>3108</v>
      </c>
      <c r="F223" s="111" t="s">
        <v>2990</v>
      </c>
      <c r="G223" s="112">
        <v>132000</v>
      </c>
      <c r="H223" s="113">
        <v>332.52499999999998</v>
      </c>
      <c r="I223" s="113">
        <v>338</v>
      </c>
      <c r="J223" s="113">
        <v>77.717969999999994</v>
      </c>
      <c r="K223" s="114"/>
      <c r="N223" s="115"/>
      <c r="O223" s="116"/>
      <c r="P223" s="117"/>
      <c r="Q223" s="117"/>
      <c r="S223" s="118"/>
    </row>
    <row r="224" spans="4:19" ht="15" customHeight="1" x14ac:dyDescent="0.25">
      <c r="D224" s="111" t="s">
        <v>2041</v>
      </c>
      <c r="E224" s="111" t="s">
        <v>3111</v>
      </c>
      <c r="F224" s="111" t="s">
        <v>2990</v>
      </c>
      <c r="G224" s="112">
        <v>115500</v>
      </c>
      <c r="H224" s="113">
        <v>269.26499999999999</v>
      </c>
      <c r="I224" s="113">
        <v>269.85000000000002</v>
      </c>
      <c r="J224" s="113">
        <v>57.823342500000003</v>
      </c>
      <c r="K224" s="114"/>
      <c r="N224" s="115"/>
      <c r="O224" s="116"/>
      <c r="P224" s="117"/>
      <c r="Q224" s="117"/>
      <c r="S224" s="118"/>
    </row>
    <row r="225" spans="4:19" ht="15" customHeight="1" x14ac:dyDescent="0.25">
      <c r="D225" s="111" t="s">
        <v>2041</v>
      </c>
      <c r="E225" s="111" t="s">
        <v>3125</v>
      </c>
      <c r="F225" s="111" t="s">
        <v>2990</v>
      </c>
      <c r="G225" s="112">
        <v>46000</v>
      </c>
      <c r="H225" s="113">
        <v>458.45650000000001</v>
      </c>
      <c r="I225" s="113">
        <v>454.25</v>
      </c>
      <c r="J225" s="113">
        <v>50.828045000000003</v>
      </c>
      <c r="K225" s="114"/>
      <c r="N225" s="115"/>
      <c r="O225" s="116"/>
      <c r="P225" s="117"/>
      <c r="Q225" s="117"/>
      <c r="S225" s="118"/>
    </row>
    <row r="226" spans="4:19" ht="15" customHeight="1" x14ac:dyDescent="0.25">
      <c r="D226" s="111" t="s">
        <v>2041</v>
      </c>
      <c r="E226" s="111" t="s">
        <v>3126</v>
      </c>
      <c r="F226" s="111" t="s">
        <v>2990</v>
      </c>
      <c r="G226" s="112">
        <v>25250</v>
      </c>
      <c r="H226" s="113">
        <v>2933.4708260000002</v>
      </c>
      <c r="I226" s="113">
        <v>2991.25</v>
      </c>
      <c r="J226" s="113">
        <v>133.9439275</v>
      </c>
      <c r="K226" s="114"/>
      <c r="N226" s="115"/>
      <c r="O226" s="116"/>
      <c r="P226" s="117"/>
      <c r="Q226" s="117"/>
      <c r="S226" s="118"/>
    </row>
    <row r="227" spans="4:19" ht="15" customHeight="1" x14ac:dyDescent="0.25">
      <c r="D227" s="111" t="s">
        <v>2041</v>
      </c>
      <c r="E227" s="111" t="s">
        <v>3140</v>
      </c>
      <c r="F227" s="111" t="s">
        <v>2990</v>
      </c>
      <c r="G227" s="112">
        <v>1425</v>
      </c>
      <c r="H227" s="113">
        <v>996.65</v>
      </c>
      <c r="I227" s="113">
        <v>1000.85</v>
      </c>
      <c r="J227" s="113">
        <v>2.6317505625000002</v>
      </c>
      <c r="K227" s="114"/>
      <c r="N227" s="115"/>
      <c r="O227" s="116"/>
      <c r="P227" s="117"/>
      <c r="Q227" s="117"/>
      <c r="S227" s="118"/>
    </row>
    <row r="228" spans="4:19" ht="15" customHeight="1" x14ac:dyDescent="0.25">
      <c r="D228" s="111" t="s">
        <v>2041</v>
      </c>
      <c r="E228" s="111" t="s">
        <v>3148</v>
      </c>
      <c r="F228" s="111" t="s">
        <v>2990</v>
      </c>
      <c r="G228" s="112">
        <v>1050</v>
      </c>
      <c r="H228" s="113">
        <v>2080.0667050000002</v>
      </c>
      <c r="I228" s="113">
        <v>2166.65</v>
      </c>
      <c r="J228" s="113">
        <v>3.959783625</v>
      </c>
      <c r="K228" s="114"/>
      <c r="N228" s="115"/>
      <c r="O228" s="116"/>
      <c r="P228" s="117"/>
      <c r="Q228" s="117"/>
      <c r="S228" s="118"/>
    </row>
    <row r="229" spans="4:19" ht="15" customHeight="1" x14ac:dyDescent="0.25">
      <c r="D229" s="111" t="s">
        <v>2041</v>
      </c>
      <c r="E229" s="111" t="s">
        <v>3152</v>
      </c>
      <c r="F229" s="111" t="s">
        <v>2990</v>
      </c>
      <c r="G229" s="112">
        <v>46000</v>
      </c>
      <c r="H229" s="113">
        <v>272.01</v>
      </c>
      <c r="I229" s="113">
        <v>273.75</v>
      </c>
      <c r="J229" s="113">
        <v>27.439</v>
      </c>
      <c r="K229" s="114"/>
      <c r="N229" s="115"/>
      <c r="O229" s="116"/>
      <c r="P229" s="117"/>
      <c r="Q229" s="117"/>
      <c r="S229" s="118"/>
    </row>
    <row r="230" spans="4:19" ht="15" customHeight="1" x14ac:dyDescent="0.25">
      <c r="D230" s="111" t="s">
        <v>2041</v>
      </c>
      <c r="E230" s="111" t="s">
        <v>3155</v>
      </c>
      <c r="F230" s="111" t="s">
        <v>2990</v>
      </c>
      <c r="G230" s="112">
        <v>471000</v>
      </c>
      <c r="H230" s="113">
        <v>143.75219999999999</v>
      </c>
      <c r="I230" s="113">
        <v>140.75</v>
      </c>
      <c r="J230" s="113">
        <v>320.85933</v>
      </c>
      <c r="K230" s="114"/>
      <c r="N230" s="115"/>
      <c r="O230" s="116"/>
      <c r="P230" s="117"/>
      <c r="Q230" s="117"/>
      <c r="S230" s="118"/>
    </row>
    <row r="231" spans="4:19" ht="15" customHeight="1" x14ac:dyDescent="0.25">
      <c r="D231" s="111" t="s">
        <v>2206</v>
      </c>
      <c r="E231" s="111" t="s">
        <v>2994</v>
      </c>
      <c r="F231" s="111" t="s">
        <v>2990</v>
      </c>
      <c r="G231" s="112">
        <v>65000</v>
      </c>
      <c r="H231" s="113">
        <v>209.65</v>
      </c>
      <c r="I231" s="113">
        <v>207.5</v>
      </c>
      <c r="J231" s="113">
        <v>35.576124999999998</v>
      </c>
      <c r="K231" s="114"/>
      <c r="N231" s="115"/>
      <c r="O231" s="116"/>
      <c r="P231" s="117"/>
      <c r="Q231" s="117"/>
      <c r="S231" s="118"/>
    </row>
    <row r="232" spans="4:19" ht="15" customHeight="1" x14ac:dyDescent="0.25">
      <c r="D232" s="111" t="s">
        <v>2206</v>
      </c>
      <c r="E232" s="111" t="s">
        <v>2996</v>
      </c>
      <c r="F232" s="111" t="s">
        <v>2990</v>
      </c>
      <c r="G232" s="112">
        <v>73500</v>
      </c>
      <c r="H232" s="113">
        <v>3153.0909980000001</v>
      </c>
      <c r="I232" s="113">
        <v>3216.2</v>
      </c>
      <c r="J232" s="113">
        <v>1502.93002125</v>
      </c>
      <c r="K232" s="114"/>
      <c r="N232" s="115"/>
      <c r="O232" s="116"/>
      <c r="P232" s="117"/>
      <c r="Q232" s="117"/>
      <c r="S232" s="118"/>
    </row>
    <row r="233" spans="4:19" ht="15" customHeight="1" x14ac:dyDescent="0.25">
      <c r="D233" s="111" t="s">
        <v>2206</v>
      </c>
      <c r="E233" s="111" t="s">
        <v>2998</v>
      </c>
      <c r="F233" s="111" t="s">
        <v>2990</v>
      </c>
      <c r="G233" s="112">
        <v>400</v>
      </c>
      <c r="H233" s="113">
        <v>4947.8500000000004</v>
      </c>
      <c r="I233" s="113">
        <v>4984.1000000000004</v>
      </c>
      <c r="J233" s="113">
        <v>3.5558459999999998</v>
      </c>
      <c r="K233" s="114"/>
      <c r="N233" s="115"/>
      <c r="O233" s="116"/>
      <c r="P233" s="117"/>
      <c r="Q233" s="117"/>
      <c r="S233" s="118"/>
    </row>
    <row r="234" spans="4:19" ht="15" customHeight="1" x14ac:dyDescent="0.25">
      <c r="D234" s="111" t="s">
        <v>2206</v>
      </c>
      <c r="E234" s="111" t="s">
        <v>2999</v>
      </c>
      <c r="F234" s="111" t="s">
        <v>2990</v>
      </c>
      <c r="G234" s="112">
        <v>9000</v>
      </c>
      <c r="H234" s="113">
        <v>603.13</v>
      </c>
      <c r="I234" s="113">
        <v>615.45000000000005</v>
      </c>
      <c r="J234" s="113">
        <v>12.1626675</v>
      </c>
      <c r="K234" s="114"/>
      <c r="N234" s="115"/>
      <c r="O234" s="116"/>
      <c r="P234" s="117"/>
      <c r="Q234" s="117"/>
      <c r="S234" s="118"/>
    </row>
    <row r="235" spans="4:19" ht="15" customHeight="1" x14ac:dyDescent="0.25">
      <c r="D235" s="111" t="s">
        <v>2206</v>
      </c>
      <c r="E235" s="111" t="s">
        <v>3007</v>
      </c>
      <c r="F235" s="111" t="s">
        <v>2990</v>
      </c>
      <c r="G235" s="112">
        <v>53900</v>
      </c>
      <c r="H235" s="113">
        <v>1043.864257</v>
      </c>
      <c r="I235" s="113">
        <v>1095</v>
      </c>
      <c r="J235" s="113">
        <v>115.47387775</v>
      </c>
      <c r="K235" s="114"/>
      <c r="N235" s="115"/>
      <c r="O235" s="116"/>
      <c r="P235" s="117"/>
      <c r="Q235" s="117"/>
      <c r="S235" s="118"/>
    </row>
    <row r="236" spans="4:19" ht="15" customHeight="1" x14ac:dyDescent="0.25">
      <c r="D236" s="111" t="s">
        <v>2206</v>
      </c>
      <c r="E236" s="111" t="s">
        <v>3010</v>
      </c>
      <c r="F236" s="111" t="s">
        <v>2990</v>
      </c>
      <c r="G236" s="112">
        <v>5625</v>
      </c>
      <c r="H236" s="113">
        <v>6982.6810880000003</v>
      </c>
      <c r="I236" s="113">
        <v>7279.95</v>
      </c>
      <c r="J236" s="113">
        <v>70.140740625000007</v>
      </c>
      <c r="K236" s="114"/>
      <c r="N236" s="115"/>
      <c r="O236" s="116"/>
      <c r="P236" s="117"/>
      <c r="Q236" s="117"/>
      <c r="S236" s="118"/>
    </row>
    <row r="237" spans="4:19" ht="15" customHeight="1" x14ac:dyDescent="0.25">
      <c r="D237" s="111" t="s">
        <v>2206</v>
      </c>
      <c r="E237" s="111" t="s">
        <v>3013</v>
      </c>
      <c r="F237" s="111" t="s">
        <v>2990</v>
      </c>
      <c r="G237" s="112">
        <v>17500</v>
      </c>
      <c r="H237" s="113">
        <v>183.75</v>
      </c>
      <c r="I237" s="113">
        <v>181.75</v>
      </c>
      <c r="J237" s="113">
        <v>8.9377750000000002</v>
      </c>
      <c r="K237" s="114"/>
      <c r="N237" s="115"/>
      <c r="O237" s="116"/>
      <c r="P237" s="117"/>
      <c r="Q237" s="117"/>
      <c r="S237" s="118"/>
    </row>
    <row r="238" spans="4:19" ht="15" customHeight="1" x14ac:dyDescent="0.25">
      <c r="D238" s="111" t="s">
        <v>2206</v>
      </c>
      <c r="E238" s="111" t="s">
        <v>3014</v>
      </c>
      <c r="F238" s="111" t="s">
        <v>2990</v>
      </c>
      <c r="G238" s="112">
        <v>64350</v>
      </c>
      <c r="H238" s="113">
        <v>263.85230000000001</v>
      </c>
      <c r="I238" s="113">
        <v>265.39999999999998</v>
      </c>
      <c r="J238" s="113">
        <v>35.0456535</v>
      </c>
      <c r="K238" s="114"/>
      <c r="N238" s="115"/>
      <c r="O238" s="116"/>
      <c r="P238" s="117"/>
      <c r="Q238" s="117"/>
      <c r="S238" s="118"/>
    </row>
    <row r="239" spans="4:19" ht="15" customHeight="1" x14ac:dyDescent="0.25">
      <c r="D239" s="111" t="s">
        <v>2206</v>
      </c>
      <c r="E239" s="111" t="s">
        <v>3019</v>
      </c>
      <c r="F239" s="111" t="s">
        <v>2990</v>
      </c>
      <c r="G239" s="112">
        <v>220500</v>
      </c>
      <c r="H239" s="113">
        <v>246.966714</v>
      </c>
      <c r="I239" s="113">
        <v>248.85</v>
      </c>
      <c r="J239" s="113">
        <v>169.35392250000001</v>
      </c>
      <c r="K239" s="114"/>
      <c r="N239" s="115"/>
      <c r="O239" s="116"/>
      <c r="P239" s="117"/>
      <c r="Q239" s="117"/>
      <c r="S239" s="118"/>
    </row>
    <row r="240" spans="4:19" ht="15" customHeight="1" x14ac:dyDescent="0.25">
      <c r="D240" s="111" t="s">
        <v>2206</v>
      </c>
      <c r="E240" s="111" t="s">
        <v>3020</v>
      </c>
      <c r="F240" s="111" t="s">
        <v>2990</v>
      </c>
      <c r="G240" s="112">
        <v>112500</v>
      </c>
      <c r="H240" s="113">
        <v>265.08890000000002</v>
      </c>
      <c r="I240" s="113">
        <v>266.10000000000002</v>
      </c>
      <c r="J240" s="113">
        <v>70.728750000000005</v>
      </c>
      <c r="K240" s="114"/>
      <c r="N240" s="115"/>
      <c r="O240" s="116"/>
      <c r="P240" s="117"/>
      <c r="Q240" s="117"/>
      <c r="S240" s="118"/>
    </row>
    <row r="241" spans="4:19" ht="15" customHeight="1" x14ac:dyDescent="0.25">
      <c r="D241" s="111" t="s">
        <v>2206</v>
      </c>
      <c r="E241" s="111" t="s">
        <v>3022</v>
      </c>
      <c r="F241" s="111" t="s">
        <v>2990</v>
      </c>
      <c r="G241" s="112">
        <v>1800</v>
      </c>
      <c r="H241" s="113">
        <v>611.79999999999995</v>
      </c>
      <c r="I241" s="113">
        <v>607.35</v>
      </c>
      <c r="J241" s="113">
        <v>2.1243555000000001</v>
      </c>
      <c r="K241" s="114"/>
      <c r="N241" s="115"/>
      <c r="O241" s="116"/>
      <c r="P241" s="117"/>
      <c r="Q241" s="117"/>
      <c r="S241" s="118"/>
    </row>
    <row r="242" spans="4:19" ht="15" customHeight="1" x14ac:dyDescent="0.25">
      <c r="D242" s="111" t="s">
        <v>2206</v>
      </c>
      <c r="E242" s="111" t="s">
        <v>3029</v>
      </c>
      <c r="F242" s="111" t="s">
        <v>2990</v>
      </c>
      <c r="G242" s="112">
        <v>476700</v>
      </c>
      <c r="H242" s="113">
        <v>438.74383799999998</v>
      </c>
      <c r="I242" s="113">
        <v>437.85</v>
      </c>
      <c r="J242" s="113">
        <v>411.28960949999998</v>
      </c>
      <c r="K242" s="114"/>
      <c r="N242" s="115"/>
      <c r="O242" s="116"/>
      <c r="P242" s="117"/>
      <c r="Q242" s="117"/>
      <c r="S242" s="118"/>
    </row>
    <row r="243" spans="4:19" ht="15" customHeight="1" x14ac:dyDescent="0.25">
      <c r="D243" s="111" t="s">
        <v>2206</v>
      </c>
      <c r="E243" s="111" t="s">
        <v>3032</v>
      </c>
      <c r="F243" s="111" t="s">
        <v>2990</v>
      </c>
      <c r="G243" s="112">
        <v>6300</v>
      </c>
      <c r="H243" s="113">
        <v>1073.2722000000001</v>
      </c>
      <c r="I243" s="113">
        <v>1084.5</v>
      </c>
      <c r="J243" s="113">
        <v>12.00860325</v>
      </c>
      <c r="K243" s="114"/>
      <c r="N243" s="115"/>
      <c r="O243" s="116"/>
      <c r="P243" s="117"/>
      <c r="Q243" s="117"/>
      <c r="S243" s="118"/>
    </row>
    <row r="244" spans="4:19" ht="15" customHeight="1" x14ac:dyDescent="0.25">
      <c r="D244" s="111" t="s">
        <v>2206</v>
      </c>
      <c r="E244" s="111" t="s">
        <v>3035</v>
      </c>
      <c r="F244" s="111" t="s">
        <v>2990</v>
      </c>
      <c r="G244" s="112">
        <v>300</v>
      </c>
      <c r="H244" s="113">
        <v>3030.5</v>
      </c>
      <c r="I244" s="113">
        <v>3011.75</v>
      </c>
      <c r="J244" s="113">
        <v>1.607394</v>
      </c>
      <c r="K244" s="114"/>
      <c r="N244" s="115"/>
      <c r="O244" s="116"/>
      <c r="P244" s="117"/>
      <c r="Q244" s="117"/>
      <c r="S244" s="118"/>
    </row>
    <row r="245" spans="4:19" ht="15" customHeight="1" x14ac:dyDescent="0.25">
      <c r="D245" s="111" t="s">
        <v>2206</v>
      </c>
      <c r="E245" s="111" t="s">
        <v>3041</v>
      </c>
      <c r="F245" s="111" t="s">
        <v>2990</v>
      </c>
      <c r="G245" s="112">
        <v>23100</v>
      </c>
      <c r="H245" s="113">
        <v>888.41070000000002</v>
      </c>
      <c r="I245" s="113">
        <v>901.1</v>
      </c>
      <c r="J245" s="113">
        <v>40.659002999999998</v>
      </c>
      <c r="K245" s="114"/>
      <c r="N245" s="115"/>
      <c r="O245" s="116"/>
      <c r="P245" s="117"/>
      <c r="Q245" s="117"/>
      <c r="S245" s="118"/>
    </row>
    <row r="246" spans="4:19" ht="15" customHeight="1" x14ac:dyDescent="0.25">
      <c r="D246" s="111" t="s">
        <v>2206</v>
      </c>
      <c r="E246" s="111" t="s">
        <v>3045</v>
      </c>
      <c r="F246" s="111" t="s">
        <v>2990</v>
      </c>
      <c r="G246" s="112">
        <v>3600</v>
      </c>
      <c r="H246" s="113">
        <v>309.55</v>
      </c>
      <c r="I246" s="113">
        <v>307.45</v>
      </c>
      <c r="J246" s="113">
        <v>1.9711620000000001</v>
      </c>
      <c r="K246" s="114"/>
      <c r="N246" s="115"/>
      <c r="O246" s="116"/>
      <c r="P246" s="117"/>
      <c r="Q246" s="117"/>
      <c r="S246" s="118"/>
    </row>
    <row r="247" spans="4:19" ht="15" customHeight="1" x14ac:dyDescent="0.25">
      <c r="D247" s="111" t="s">
        <v>2206</v>
      </c>
      <c r="E247" s="111" t="s">
        <v>3046</v>
      </c>
      <c r="F247" s="111" t="s">
        <v>2990</v>
      </c>
      <c r="G247" s="112">
        <v>170000</v>
      </c>
      <c r="H247" s="113">
        <v>152.6</v>
      </c>
      <c r="I247" s="113">
        <v>151.44999999999999</v>
      </c>
      <c r="J247" s="113">
        <v>46.301625000000001</v>
      </c>
      <c r="K247" s="114"/>
      <c r="N247" s="115"/>
      <c r="O247" s="116"/>
      <c r="P247" s="117"/>
      <c r="Q247" s="117"/>
      <c r="S247" s="118"/>
    </row>
    <row r="248" spans="4:19" ht="15" customHeight="1" x14ac:dyDescent="0.25">
      <c r="D248" s="111" t="s">
        <v>2206</v>
      </c>
      <c r="E248" s="111" t="s">
        <v>3047</v>
      </c>
      <c r="F248" s="111" t="s">
        <v>2990</v>
      </c>
      <c r="G248" s="112">
        <v>109800</v>
      </c>
      <c r="H248" s="113">
        <v>181.6438</v>
      </c>
      <c r="I248" s="113">
        <v>182.3</v>
      </c>
      <c r="J248" s="113">
        <v>39.468707999999999</v>
      </c>
      <c r="K248" s="114"/>
      <c r="N248" s="115"/>
      <c r="O248" s="116"/>
      <c r="P248" s="117"/>
      <c r="Q248" s="117"/>
      <c r="S248" s="118"/>
    </row>
    <row r="249" spans="4:19" ht="15" customHeight="1" x14ac:dyDescent="0.25">
      <c r="D249" s="111" t="s">
        <v>2206</v>
      </c>
      <c r="E249" s="111" t="s">
        <v>3051</v>
      </c>
      <c r="F249" s="111" t="s">
        <v>2990</v>
      </c>
      <c r="G249" s="112">
        <v>7500</v>
      </c>
      <c r="H249" s="113">
        <v>1209.1400000000001</v>
      </c>
      <c r="I249" s="113">
        <v>1256.4000000000001</v>
      </c>
      <c r="J249" s="113">
        <v>16.44995625</v>
      </c>
      <c r="K249" s="114"/>
      <c r="N249" s="115"/>
      <c r="O249" s="116"/>
      <c r="P249" s="117"/>
      <c r="Q249" s="117"/>
      <c r="S249" s="118"/>
    </row>
    <row r="250" spans="4:19" ht="15" customHeight="1" x14ac:dyDescent="0.25">
      <c r="D250" s="111" t="s">
        <v>2206</v>
      </c>
      <c r="E250" s="111" t="s">
        <v>3054</v>
      </c>
      <c r="F250" s="111" t="s">
        <v>2990</v>
      </c>
      <c r="G250" s="112">
        <v>53400</v>
      </c>
      <c r="H250" s="113">
        <v>3309.2862239999999</v>
      </c>
      <c r="I250" s="113">
        <v>3346.95</v>
      </c>
      <c r="J250" s="113">
        <v>367.69504499999999</v>
      </c>
      <c r="K250" s="114"/>
      <c r="N250" s="115"/>
      <c r="O250" s="116"/>
      <c r="P250" s="117"/>
      <c r="Q250" s="117"/>
      <c r="S250" s="118"/>
    </row>
    <row r="251" spans="4:19" ht="15" customHeight="1" x14ac:dyDescent="0.25">
      <c r="D251" s="111" t="s">
        <v>2206</v>
      </c>
      <c r="E251" s="111" t="s">
        <v>3057</v>
      </c>
      <c r="F251" s="111" t="s">
        <v>2990</v>
      </c>
      <c r="G251" s="112">
        <v>327800</v>
      </c>
      <c r="H251" s="113">
        <v>1447.7760029999999</v>
      </c>
      <c r="I251" s="113">
        <v>1461.1</v>
      </c>
      <c r="J251" s="113">
        <v>838.96558349999998</v>
      </c>
      <c r="K251" s="114"/>
      <c r="N251" s="115"/>
      <c r="O251" s="116"/>
      <c r="P251" s="117"/>
      <c r="Q251" s="117"/>
      <c r="S251" s="118"/>
    </row>
    <row r="252" spans="4:19" ht="15" customHeight="1" x14ac:dyDescent="0.25">
      <c r="D252" s="111" t="s">
        <v>2206</v>
      </c>
      <c r="E252" s="111" t="s">
        <v>3062</v>
      </c>
      <c r="F252" s="111" t="s">
        <v>2990</v>
      </c>
      <c r="G252" s="112">
        <v>199800</v>
      </c>
      <c r="H252" s="113">
        <v>486.55199699999997</v>
      </c>
      <c r="I252" s="113">
        <v>478.05</v>
      </c>
      <c r="J252" s="113">
        <v>233.97429149999999</v>
      </c>
      <c r="K252" s="114"/>
      <c r="N252" s="115"/>
      <c r="O252" s="116"/>
      <c r="P252" s="117"/>
      <c r="Q252" s="117"/>
      <c r="S252" s="118"/>
    </row>
    <row r="253" spans="4:19" ht="15" customHeight="1" x14ac:dyDescent="0.25">
      <c r="D253" s="111" t="s">
        <v>2206</v>
      </c>
      <c r="E253" s="111" t="s">
        <v>3063</v>
      </c>
      <c r="F253" s="111" t="s">
        <v>2990</v>
      </c>
      <c r="G253" s="112">
        <v>900</v>
      </c>
      <c r="H253" s="113">
        <v>2271.7667000000001</v>
      </c>
      <c r="I253" s="113">
        <v>2282.6</v>
      </c>
      <c r="J253" s="113">
        <v>3.5818402499999999</v>
      </c>
      <c r="K253" s="114"/>
      <c r="N253" s="115"/>
      <c r="O253" s="116"/>
      <c r="P253" s="117"/>
      <c r="Q253" s="117"/>
      <c r="S253" s="118"/>
    </row>
    <row r="254" spans="4:19" ht="15" customHeight="1" x14ac:dyDescent="0.25">
      <c r="D254" s="111" t="s">
        <v>2206</v>
      </c>
      <c r="E254" s="111" t="s">
        <v>3067</v>
      </c>
      <c r="F254" s="111" t="s">
        <v>2990</v>
      </c>
      <c r="G254" s="112">
        <v>3520000</v>
      </c>
      <c r="H254" s="113">
        <v>13.7364</v>
      </c>
      <c r="I254" s="113">
        <v>13.35</v>
      </c>
      <c r="J254" s="113">
        <v>198.44</v>
      </c>
      <c r="K254" s="114"/>
      <c r="N254" s="115"/>
      <c r="O254" s="116"/>
      <c r="P254" s="117"/>
      <c r="Q254" s="117"/>
      <c r="S254" s="118"/>
    </row>
    <row r="255" spans="4:19" ht="15" customHeight="1" x14ac:dyDescent="0.25">
      <c r="D255" s="111" t="s">
        <v>2206</v>
      </c>
      <c r="E255" s="111" t="s">
        <v>3073</v>
      </c>
      <c r="F255" s="111" t="s">
        <v>2990</v>
      </c>
      <c r="G255" s="112">
        <v>7800</v>
      </c>
      <c r="H255" s="113">
        <v>2723.3211689999998</v>
      </c>
      <c r="I255" s="113">
        <v>2663.25</v>
      </c>
      <c r="J255" s="113">
        <v>43.827712499999997</v>
      </c>
      <c r="K255" s="114"/>
      <c r="N255" s="115"/>
      <c r="O255" s="116"/>
      <c r="P255" s="117"/>
      <c r="Q255" s="117"/>
      <c r="S255" s="118"/>
    </row>
    <row r="256" spans="4:19" ht="15" customHeight="1" x14ac:dyDescent="0.25">
      <c r="D256" s="111" t="s">
        <v>2206</v>
      </c>
      <c r="E256" s="111" t="s">
        <v>3075</v>
      </c>
      <c r="F256" s="111" t="s">
        <v>2990</v>
      </c>
      <c r="G256" s="112">
        <v>34000</v>
      </c>
      <c r="H256" s="113">
        <v>1531.5279</v>
      </c>
      <c r="I256" s="113">
        <v>1561.55</v>
      </c>
      <c r="J256" s="113">
        <v>97.975504999999998</v>
      </c>
      <c r="K256" s="114"/>
      <c r="N256" s="115"/>
      <c r="O256" s="116"/>
      <c r="P256" s="117"/>
      <c r="Q256" s="117"/>
      <c r="S256" s="118"/>
    </row>
    <row r="257" spans="4:19" ht="15" customHeight="1" x14ac:dyDescent="0.25">
      <c r="D257" s="111" t="s">
        <v>2206</v>
      </c>
      <c r="E257" s="111" t="s">
        <v>3077</v>
      </c>
      <c r="F257" s="111" t="s">
        <v>2990</v>
      </c>
      <c r="G257" s="112">
        <v>2400</v>
      </c>
      <c r="H257" s="113">
        <v>1507.6667</v>
      </c>
      <c r="I257" s="113">
        <v>1506.45</v>
      </c>
      <c r="J257" s="113">
        <v>6.3270479999999996</v>
      </c>
      <c r="K257" s="114"/>
      <c r="N257" s="115"/>
      <c r="O257" s="116"/>
      <c r="P257" s="117"/>
      <c r="Q257" s="117"/>
      <c r="S257" s="118"/>
    </row>
    <row r="258" spans="4:19" ht="15" customHeight="1" x14ac:dyDescent="0.25">
      <c r="D258" s="111" t="s">
        <v>2206</v>
      </c>
      <c r="E258" s="111" t="s">
        <v>3079</v>
      </c>
      <c r="F258" s="111" t="s">
        <v>2990</v>
      </c>
      <c r="G258" s="112">
        <v>48125</v>
      </c>
      <c r="H258" s="113">
        <v>940.11908200000005</v>
      </c>
      <c r="I258" s="113">
        <v>936.65</v>
      </c>
      <c r="J258" s="113">
        <v>97.163292187500005</v>
      </c>
      <c r="K258" s="114"/>
      <c r="N258" s="115"/>
      <c r="O258" s="116"/>
      <c r="P258" s="117"/>
      <c r="Q258" s="117"/>
      <c r="S258" s="118"/>
    </row>
    <row r="259" spans="4:19" ht="15" customHeight="1" x14ac:dyDescent="0.25">
      <c r="D259" s="111" t="s">
        <v>2206</v>
      </c>
      <c r="E259" s="111" t="s">
        <v>3085</v>
      </c>
      <c r="F259" s="111" t="s">
        <v>2990</v>
      </c>
      <c r="G259" s="112">
        <v>36400</v>
      </c>
      <c r="H259" s="113">
        <v>1782.6522</v>
      </c>
      <c r="I259" s="113">
        <v>1800.2</v>
      </c>
      <c r="J259" s="113">
        <v>114.80851199999999</v>
      </c>
      <c r="K259" s="114"/>
      <c r="N259" s="115"/>
      <c r="O259" s="116"/>
      <c r="P259" s="117"/>
      <c r="Q259" s="117"/>
      <c r="S259" s="118"/>
    </row>
    <row r="260" spans="4:19" ht="15" customHeight="1" x14ac:dyDescent="0.25">
      <c r="D260" s="111" t="s">
        <v>2206</v>
      </c>
      <c r="E260" s="111" t="s">
        <v>3087</v>
      </c>
      <c r="F260" s="111" t="s">
        <v>2990</v>
      </c>
      <c r="G260" s="112">
        <v>2700</v>
      </c>
      <c r="H260" s="113">
        <v>2244.0666999999999</v>
      </c>
      <c r="I260" s="113">
        <v>2282.5500000000002</v>
      </c>
      <c r="J260" s="113">
        <v>12.449261249999999</v>
      </c>
      <c r="K260" s="114"/>
      <c r="N260" s="115"/>
      <c r="O260" s="116"/>
      <c r="P260" s="117"/>
      <c r="Q260" s="117"/>
      <c r="S260" s="118"/>
    </row>
    <row r="261" spans="4:19" ht="15" customHeight="1" x14ac:dyDescent="0.25">
      <c r="D261" s="111" t="s">
        <v>2206</v>
      </c>
      <c r="E261" s="111" t="s">
        <v>3089</v>
      </c>
      <c r="F261" s="111" t="s">
        <v>2990</v>
      </c>
      <c r="G261" s="112">
        <v>15600</v>
      </c>
      <c r="H261" s="113">
        <v>3700.7923000000001</v>
      </c>
      <c r="I261" s="113">
        <v>3789.85</v>
      </c>
      <c r="J261" s="113">
        <v>102.704823</v>
      </c>
      <c r="K261" s="114"/>
      <c r="N261" s="115"/>
      <c r="O261" s="116"/>
      <c r="P261" s="117"/>
      <c r="Q261" s="117"/>
      <c r="S261" s="118"/>
    </row>
    <row r="262" spans="4:19" ht="15" customHeight="1" x14ac:dyDescent="0.25">
      <c r="D262" s="111" t="s">
        <v>2206</v>
      </c>
      <c r="E262" s="111" t="s">
        <v>3094</v>
      </c>
      <c r="F262" s="111" t="s">
        <v>2990</v>
      </c>
      <c r="G262" s="112">
        <v>52000</v>
      </c>
      <c r="H262" s="113">
        <v>278.75383099999999</v>
      </c>
      <c r="I262" s="113">
        <v>280.25</v>
      </c>
      <c r="J262" s="113">
        <v>31.429970000000001</v>
      </c>
      <c r="K262" s="114"/>
      <c r="N262" s="115"/>
      <c r="O262" s="116"/>
      <c r="P262" s="117"/>
      <c r="Q262" s="117"/>
      <c r="S262" s="118"/>
    </row>
    <row r="263" spans="4:19" ht="15" customHeight="1" x14ac:dyDescent="0.25">
      <c r="D263" s="111" t="s">
        <v>2206</v>
      </c>
      <c r="E263" s="111" t="s">
        <v>3096</v>
      </c>
      <c r="F263" s="111" t="s">
        <v>2990</v>
      </c>
      <c r="G263" s="112">
        <v>4800</v>
      </c>
      <c r="H263" s="113">
        <v>502.52499999999998</v>
      </c>
      <c r="I263" s="113">
        <v>499.9</v>
      </c>
      <c r="J263" s="113">
        <v>4.2181559999999996</v>
      </c>
      <c r="K263" s="114"/>
      <c r="N263" s="115"/>
      <c r="O263" s="116"/>
      <c r="P263" s="117"/>
      <c r="Q263" s="117"/>
      <c r="S263" s="118"/>
    </row>
    <row r="264" spans="4:19" ht="15" customHeight="1" x14ac:dyDescent="0.25">
      <c r="D264" s="111" t="s">
        <v>2206</v>
      </c>
      <c r="E264" s="111" t="s">
        <v>3097</v>
      </c>
      <c r="F264" s="111" t="s">
        <v>2990</v>
      </c>
      <c r="G264" s="112">
        <v>700</v>
      </c>
      <c r="H264" s="113">
        <v>1137.4000000000001</v>
      </c>
      <c r="I264" s="113">
        <v>1138.95</v>
      </c>
      <c r="J264" s="113">
        <v>1.4164779999999999</v>
      </c>
      <c r="K264" s="114"/>
      <c r="N264" s="115"/>
      <c r="O264" s="116"/>
      <c r="P264" s="117"/>
      <c r="Q264" s="117"/>
      <c r="S264" s="118"/>
    </row>
    <row r="265" spans="4:19" ht="15" customHeight="1" x14ac:dyDescent="0.25">
      <c r="D265" s="111" t="s">
        <v>2206</v>
      </c>
      <c r="E265" s="111" t="s">
        <v>3103</v>
      </c>
      <c r="F265" s="111" t="s">
        <v>2990</v>
      </c>
      <c r="G265" s="112">
        <v>60000</v>
      </c>
      <c r="H265" s="113">
        <v>153.69999999999999</v>
      </c>
      <c r="I265" s="113">
        <v>153.9</v>
      </c>
      <c r="J265" s="113">
        <v>31.023299999999999</v>
      </c>
      <c r="K265" s="114"/>
      <c r="N265" s="115"/>
      <c r="O265" s="116"/>
      <c r="P265" s="117"/>
      <c r="Q265" s="117"/>
      <c r="S265" s="118"/>
    </row>
    <row r="266" spans="4:19" ht="15" customHeight="1" x14ac:dyDescent="0.25">
      <c r="D266" s="111" t="s">
        <v>2206</v>
      </c>
      <c r="E266" s="111" t="s">
        <v>3108</v>
      </c>
      <c r="F266" s="111" t="s">
        <v>2990</v>
      </c>
      <c r="G266" s="112">
        <v>111000</v>
      </c>
      <c r="H266" s="113">
        <v>332.69049999999999</v>
      </c>
      <c r="I266" s="113">
        <v>338</v>
      </c>
      <c r="J266" s="113">
        <v>65.353747499999997</v>
      </c>
      <c r="K266" s="114"/>
      <c r="N266" s="115"/>
      <c r="O266" s="116"/>
      <c r="P266" s="117"/>
      <c r="Q266" s="117"/>
      <c r="S266" s="118"/>
    </row>
    <row r="267" spans="4:19" ht="15" customHeight="1" x14ac:dyDescent="0.25">
      <c r="D267" s="111" t="s">
        <v>2206</v>
      </c>
      <c r="E267" s="111" t="s">
        <v>3109</v>
      </c>
      <c r="F267" s="111" t="s">
        <v>2990</v>
      </c>
      <c r="G267" s="112">
        <v>40600</v>
      </c>
      <c r="H267" s="113">
        <v>1499.7982999999999</v>
      </c>
      <c r="I267" s="113">
        <v>1482.5</v>
      </c>
      <c r="J267" s="113">
        <v>124.758928</v>
      </c>
      <c r="K267" s="114"/>
      <c r="N267" s="115"/>
      <c r="O267" s="116"/>
      <c r="P267" s="117"/>
      <c r="Q267" s="117"/>
      <c r="S267" s="118"/>
    </row>
    <row r="268" spans="4:19" ht="15" customHeight="1" x14ac:dyDescent="0.25">
      <c r="D268" s="111" t="s">
        <v>2206</v>
      </c>
      <c r="E268" s="111" t="s">
        <v>3111</v>
      </c>
      <c r="F268" s="111" t="s">
        <v>2990</v>
      </c>
      <c r="G268" s="112">
        <v>408100</v>
      </c>
      <c r="H268" s="113">
        <v>269.25094999999999</v>
      </c>
      <c r="I268" s="113">
        <v>269.85000000000002</v>
      </c>
      <c r="J268" s="113">
        <v>204.3091435</v>
      </c>
      <c r="K268" s="114"/>
      <c r="N268" s="115"/>
      <c r="O268" s="116"/>
      <c r="P268" s="117"/>
      <c r="Q268" s="117"/>
      <c r="S268" s="118"/>
    </row>
    <row r="269" spans="4:19" ht="15" customHeight="1" x14ac:dyDescent="0.25">
      <c r="D269" s="111" t="s">
        <v>2206</v>
      </c>
      <c r="E269" s="111" t="s">
        <v>3113</v>
      </c>
      <c r="F269" s="111" t="s">
        <v>2990</v>
      </c>
      <c r="G269" s="112">
        <v>3750</v>
      </c>
      <c r="H269" s="113">
        <v>867.43</v>
      </c>
      <c r="I269" s="113">
        <v>856.65</v>
      </c>
      <c r="J269" s="113">
        <v>8.4809249999999992</v>
      </c>
      <c r="K269" s="114"/>
      <c r="N269" s="115"/>
      <c r="O269" s="116"/>
      <c r="P269" s="117"/>
      <c r="Q269" s="117"/>
      <c r="S269" s="118"/>
    </row>
    <row r="270" spans="4:19" ht="15" customHeight="1" x14ac:dyDescent="0.25">
      <c r="D270" s="111" t="s">
        <v>2206</v>
      </c>
      <c r="E270" s="111" t="s">
        <v>3116</v>
      </c>
      <c r="F270" s="111" t="s">
        <v>2990</v>
      </c>
      <c r="G270" s="112">
        <v>65875</v>
      </c>
      <c r="H270" s="113">
        <v>401</v>
      </c>
      <c r="I270" s="113">
        <v>393.5</v>
      </c>
      <c r="J270" s="113">
        <v>62.744125937500002</v>
      </c>
      <c r="K270" s="114"/>
      <c r="N270" s="115"/>
      <c r="O270" s="116"/>
      <c r="P270" s="117"/>
      <c r="Q270" s="117"/>
      <c r="S270" s="118"/>
    </row>
    <row r="271" spans="4:19" ht="15" customHeight="1" x14ac:dyDescent="0.25">
      <c r="D271" s="111" t="s">
        <v>2206</v>
      </c>
      <c r="E271" s="111" t="s">
        <v>3119</v>
      </c>
      <c r="F271" s="111" t="s">
        <v>2990</v>
      </c>
      <c r="G271" s="112">
        <v>72000</v>
      </c>
      <c r="H271" s="113">
        <v>122.3777</v>
      </c>
      <c r="I271" s="113">
        <v>125.4</v>
      </c>
      <c r="J271" s="113">
        <v>22.22946</v>
      </c>
      <c r="K271" s="114"/>
      <c r="N271" s="115"/>
      <c r="O271" s="116"/>
      <c r="P271" s="117"/>
      <c r="Q271" s="117"/>
      <c r="S271" s="118"/>
    </row>
    <row r="272" spans="4:19" ht="15" customHeight="1" x14ac:dyDescent="0.25">
      <c r="D272" s="111" t="s">
        <v>2206</v>
      </c>
      <c r="E272" s="111" t="s">
        <v>3124</v>
      </c>
      <c r="F272" s="111" t="s">
        <v>2990</v>
      </c>
      <c r="G272" s="112">
        <v>25000</v>
      </c>
      <c r="H272" s="113">
        <v>241.9</v>
      </c>
      <c r="I272" s="113">
        <v>242.4</v>
      </c>
      <c r="J272" s="113">
        <v>25.284437499999999</v>
      </c>
      <c r="K272" s="114"/>
      <c r="N272" s="115"/>
      <c r="O272" s="116"/>
      <c r="P272" s="117"/>
      <c r="Q272" s="117"/>
      <c r="S272" s="118"/>
    </row>
    <row r="273" spans="4:22" ht="15" customHeight="1" x14ac:dyDescent="0.25">
      <c r="D273" s="111" t="s">
        <v>2206</v>
      </c>
      <c r="E273" s="111" t="s">
        <v>3125</v>
      </c>
      <c r="F273" s="111" t="s">
        <v>2990</v>
      </c>
      <c r="G273" s="112">
        <v>132000</v>
      </c>
      <c r="H273" s="113">
        <v>453.71210000000002</v>
      </c>
      <c r="I273" s="113">
        <v>454.25</v>
      </c>
      <c r="J273" s="113">
        <v>145.85439</v>
      </c>
      <c r="K273" s="114"/>
      <c r="N273" s="115"/>
      <c r="O273" s="116"/>
      <c r="P273" s="117"/>
      <c r="Q273" s="117"/>
      <c r="S273" s="118"/>
    </row>
    <row r="274" spans="4:22" ht="15" customHeight="1" x14ac:dyDescent="0.25">
      <c r="D274" s="111" t="s">
        <v>2206</v>
      </c>
      <c r="E274" s="111" t="s">
        <v>3126</v>
      </c>
      <c r="F274" s="111" t="s">
        <v>2990</v>
      </c>
      <c r="G274" s="112">
        <v>100250</v>
      </c>
      <c r="H274" s="113">
        <v>2985.613339</v>
      </c>
      <c r="I274" s="113">
        <v>2991.25</v>
      </c>
      <c r="J274" s="113">
        <v>531.79717749999998</v>
      </c>
      <c r="K274" s="114"/>
      <c r="N274" s="115"/>
      <c r="O274" s="116"/>
      <c r="P274" s="117"/>
      <c r="Q274" s="117"/>
      <c r="S274" s="118"/>
    </row>
    <row r="275" spans="4:22" ht="15" customHeight="1" x14ac:dyDescent="0.25">
      <c r="D275" s="111" t="s">
        <v>2206</v>
      </c>
      <c r="E275" s="111" t="s">
        <v>3128</v>
      </c>
      <c r="F275" s="111" t="s">
        <v>2990</v>
      </c>
      <c r="G275" s="112">
        <v>7200</v>
      </c>
      <c r="H275" s="113">
        <v>690.45</v>
      </c>
      <c r="I275" s="113">
        <v>687.4</v>
      </c>
      <c r="J275" s="113">
        <v>8.833715999999999</v>
      </c>
      <c r="K275" s="114"/>
      <c r="N275" s="115"/>
      <c r="O275" s="116"/>
      <c r="P275" s="117"/>
      <c r="Q275" s="117"/>
      <c r="S275" s="118"/>
    </row>
    <row r="276" spans="4:22" ht="15" customHeight="1" x14ac:dyDescent="0.25">
      <c r="D276" s="111" t="s">
        <v>2206</v>
      </c>
      <c r="E276" s="111" t="s">
        <v>3130</v>
      </c>
      <c r="F276" s="111" t="s">
        <v>2990</v>
      </c>
      <c r="G276" s="112">
        <v>165000</v>
      </c>
      <c r="H276" s="113">
        <v>748.66139999999996</v>
      </c>
      <c r="I276" s="113">
        <v>756.55</v>
      </c>
      <c r="J276" s="113">
        <v>215.00655</v>
      </c>
      <c r="K276" s="114"/>
      <c r="N276" s="115"/>
      <c r="O276" s="116"/>
      <c r="P276" s="117"/>
      <c r="Q276" s="117"/>
      <c r="S276" s="118"/>
    </row>
    <row r="277" spans="4:22" ht="15" customHeight="1" x14ac:dyDescent="0.25">
      <c r="D277" s="111" t="s">
        <v>2206</v>
      </c>
      <c r="E277" s="111" t="s">
        <v>3134</v>
      </c>
      <c r="F277" s="111" t="s">
        <v>2990</v>
      </c>
      <c r="G277" s="112">
        <v>18000</v>
      </c>
      <c r="H277" s="113">
        <v>2370.9874829999999</v>
      </c>
      <c r="I277" s="113">
        <v>2371.15</v>
      </c>
      <c r="J277" s="113">
        <v>90.702359999999999</v>
      </c>
      <c r="K277" s="114"/>
      <c r="N277" s="115"/>
      <c r="O277" s="116"/>
      <c r="P277" s="117"/>
      <c r="Q277" s="117"/>
      <c r="S277" s="118"/>
    </row>
    <row r="278" spans="4:22" ht="15" customHeight="1" x14ac:dyDescent="0.25">
      <c r="D278" s="111" t="s">
        <v>2206</v>
      </c>
      <c r="E278" s="111" t="s">
        <v>3136</v>
      </c>
      <c r="F278" s="111" t="s">
        <v>2990</v>
      </c>
      <c r="G278" s="112">
        <v>1500</v>
      </c>
      <c r="H278" s="113">
        <v>593.20000000000005</v>
      </c>
      <c r="I278" s="113">
        <v>601.15</v>
      </c>
      <c r="J278" s="113">
        <v>1.6554374999999999</v>
      </c>
      <c r="K278" s="114"/>
      <c r="N278" s="115"/>
      <c r="O278" s="116"/>
      <c r="P278" s="117"/>
      <c r="Q278" s="117"/>
      <c r="S278" s="118"/>
    </row>
    <row r="279" spans="4:22" ht="15" customHeight="1" x14ac:dyDescent="0.25">
      <c r="D279" s="111" t="s">
        <v>2206</v>
      </c>
      <c r="E279" s="111" t="s">
        <v>3142</v>
      </c>
      <c r="F279" s="111" t="s">
        <v>2990</v>
      </c>
      <c r="G279" s="112">
        <v>55000</v>
      </c>
      <c r="H279" s="113">
        <v>154.6</v>
      </c>
      <c r="I279" s="113">
        <v>157.05000000000001</v>
      </c>
      <c r="J279" s="113">
        <v>16.313962499999999</v>
      </c>
      <c r="K279" s="114"/>
      <c r="N279" s="115"/>
      <c r="O279" s="116"/>
      <c r="P279" s="117"/>
      <c r="Q279" s="117"/>
      <c r="S279" s="118"/>
    </row>
    <row r="280" spans="4:22" ht="15" customHeight="1" x14ac:dyDescent="0.25">
      <c r="D280" s="111" t="s">
        <v>2206</v>
      </c>
      <c r="E280" s="111" t="s">
        <v>3147</v>
      </c>
      <c r="F280" s="111" t="s">
        <v>2990</v>
      </c>
      <c r="G280" s="112">
        <v>11600</v>
      </c>
      <c r="H280" s="113">
        <v>3922.2379070000002</v>
      </c>
      <c r="I280" s="113">
        <v>3979.55</v>
      </c>
      <c r="J280" s="113">
        <v>96.825025999999994</v>
      </c>
      <c r="K280" s="114"/>
      <c r="N280" s="115"/>
      <c r="O280" s="116"/>
      <c r="P280" s="117"/>
      <c r="Q280" s="117"/>
      <c r="S280" s="118"/>
      <c r="T280" s="118"/>
      <c r="U280" s="118"/>
      <c r="V280" s="119"/>
    </row>
    <row r="281" spans="4:22" ht="15" customHeight="1" x14ac:dyDescent="0.25">
      <c r="D281" s="111" t="s">
        <v>2206</v>
      </c>
      <c r="E281" s="111" t="s">
        <v>3148</v>
      </c>
      <c r="F281" s="111" t="s">
        <v>2990</v>
      </c>
      <c r="G281" s="112">
        <v>10150</v>
      </c>
      <c r="H281" s="113">
        <v>2110.431055</v>
      </c>
      <c r="I281" s="113">
        <v>2166.65</v>
      </c>
      <c r="J281" s="113">
        <v>38.277908375000003</v>
      </c>
      <c r="K281" s="114"/>
      <c r="N281" s="115"/>
      <c r="O281" s="116"/>
      <c r="P281" s="117"/>
      <c r="Q281" s="117"/>
      <c r="S281" s="118"/>
      <c r="T281" s="118"/>
      <c r="U281" s="118"/>
      <c r="V281" s="119"/>
    </row>
    <row r="282" spans="4:22" ht="15" customHeight="1" x14ac:dyDescent="0.25">
      <c r="D282" s="111" t="s">
        <v>2206</v>
      </c>
      <c r="E282" s="111" t="s">
        <v>3153</v>
      </c>
      <c r="F282" s="111" t="s">
        <v>2990</v>
      </c>
      <c r="G282" s="112">
        <v>57600</v>
      </c>
      <c r="H282" s="113">
        <v>1105.7688000000001</v>
      </c>
      <c r="I282" s="113">
        <v>1106.7</v>
      </c>
      <c r="J282" s="113">
        <v>112.869072</v>
      </c>
      <c r="K282" s="114"/>
      <c r="N282" s="115"/>
      <c r="O282" s="116"/>
      <c r="P282" s="117"/>
      <c r="Q282" s="117"/>
      <c r="S282" s="118"/>
      <c r="T282" s="118"/>
      <c r="U282" s="118"/>
      <c r="V282" s="119"/>
    </row>
    <row r="283" spans="4:22" ht="15" customHeight="1" x14ac:dyDescent="0.25">
      <c r="D283" s="111" t="s">
        <v>2206</v>
      </c>
      <c r="E283" s="111" t="s">
        <v>3154</v>
      </c>
      <c r="F283" s="111" t="s">
        <v>2990</v>
      </c>
      <c r="G283" s="112">
        <v>153000</v>
      </c>
      <c r="H283" s="113">
        <v>483.60930000000002</v>
      </c>
      <c r="I283" s="113">
        <v>483.25</v>
      </c>
      <c r="J283" s="113">
        <v>128.4071625</v>
      </c>
      <c r="K283" s="114"/>
      <c r="N283" s="115"/>
      <c r="O283" s="116"/>
      <c r="P283" s="117"/>
      <c r="Q283" s="117"/>
      <c r="S283" s="118"/>
      <c r="T283" s="118"/>
      <c r="U283" s="118"/>
      <c r="V283" s="119"/>
    </row>
    <row r="284" spans="4:22" ht="15" customHeight="1" x14ac:dyDescent="0.25">
      <c r="D284" s="111" t="s">
        <v>2206</v>
      </c>
      <c r="E284" s="111" t="s">
        <v>3155</v>
      </c>
      <c r="F284" s="111" t="s">
        <v>2990</v>
      </c>
      <c r="G284" s="112">
        <v>120000</v>
      </c>
      <c r="H284" s="113">
        <v>144.1113</v>
      </c>
      <c r="I284" s="113">
        <v>140.75</v>
      </c>
      <c r="J284" s="113">
        <v>81.747600000000006</v>
      </c>
      <c r="K284" s="114"/>
      <c r="N284" s="115"/>
      <c r="O284" s="116"/>
      <c r="P284" s="117"/>
      <c r="Q284" s="117"/>
      <c r="S284" s="118"/>
      <c r="T284" s="118"/>
      <c r="U284" s="118"/>
      <c r="V284" s="119"/>
    </row>
    <row r="285" spans="4:22" ht="15" customHeight="1" x14ac:dyDescent="0.25">
      <c r="D285" s="111" t="s">
        <v>2206</v>
      </c>
      <c r="E285" s="111" t="s">
        <v>2185</v>
      </c>
      <c r="F285" s="111" t="s">
        <v>2990</v>
      </c>
      <c r="G285" s="112">
        <v>3540</v>
      </c>
      <c r="H285" s="113">
        <v>72933.004163841804</v>
      </c>
      <c r="I285" s="113">
        <v>75048</v>
      </c>
      <c r="J285" s="113">
        <v>378.57114000000001</v>
      </c>
      <c r="K285" s="114"/>
      <c r="N285" s="115"/>
      <c r="O285" s="116"/>
      <c r="P285" s="117"/>
      <c r="Q285" s="117"/>
      <c r="S285" s="118"/>
      <c r="T285" s="118"/>
      <c r="U285" s="118"/>
      <c r="V285" s="119"/>
    </row>
    <row r="286" spans="4:22" ht="15" customHeight="1" x14ac:dyDescent="0.25">
      <c r="D286" s="111" t="s">
        <v>2206</v>
      </c>
      <c r="E286" s="111" t="s">
        <v>2186</v>
      </c>
      <c r="F286" s="111" t="s">
        <v>2990</v>
      </c>
      <c r="G286" s="112">
        <v>6500</v>
      </c>
      <c r="H286" s="113">
        <v>74488.444615384622</v>
      </c>
      <c r="I286" s="113">
        <v>75040</v>
      </c>
      <c r="J286" s="113">
        <v>695.04499999999996</v>
      </c>
      <c r="K286" s="114"/>
      <c r="N286" s="115"/>
      <c r="O286" s="116"/>
      <c r="P286" s="117"/>
      <c r="Q286" s="117"/>
      <c r="S286" s="118"/>
      <c r="T286" s="118"/>
      <c r="U286" s="118"/>
      <c r="V286" s="119"/>
    </row>
    <row r="287" spans="4:22" ht="15" customHeight="1" x14ac:dyDescent="0.25">
      <c r="D287" s="111" t="s">
        <v>2206</v>
      </c>
      <c r="E287" s="111" t="s">
        <v>2184</v>
      </c>
      <c r="F287" s="111" t="s">
        <v>2990</v>
      </c>
      <c r="G287" s="112">
        <v>800</v>
      </c>
      <c r="H287" s="113">
        <v>62735.25</v>
      </c>
      <c r="I287" s="113">
        <v>67701</v>
      </c>
      <c r="J287" s="113">
        <v>29.794039999999999</v>
      </c>
      <c r="K287" s="114"/>
      <c r="N287" s="115"/>
      <c r="O287" s="116"/>
      <c r="P287" s="117"/>
      <c r="Q287" s="117"/>
      <c r="S287" s="118"/>
      <c r="T287" s="118"/>
      <c r="U287" s="118"/>
      <c r="V287" s="119"/>
    </row>
    <row r="288" spans="4:22" ht="15" customHeight="1" x14ac:dyDescent="0.25">
      <c r="H288" s="116"/>
      <c r="I288" s="116"/>
      <c r="J288" s="116"/>
      <c r="K288" s="114"/>
      <c r="N288" s="115"/>
      <c r="O288" s="116"/>
      <c r="P288" s="117"/>
      <c r="Q288" s="117"/>
      <c r="S288" s="118"/>
      <c r="T288" s="118"/>
      <c r="U288" s="118"/>
      <c r="V288" s="119"/>
    </row>
    <row r="289" spans="1:17" ht="15" customHeight="1" x14ac:dyDescent="0.25">
      <c r="D289" s="107" t="s">
        <v>3158</v>
      </c>
      <c r="N289" s="118"/>
    </row>
    <row r="290" spans="1:17" ht="15" customHeight="1" x14ac:dyDescent="0.25">
      <c r="D290" s="108" t="s">
        <v>2983</v>
      </c>
      <c r="E290" s="108" t="s">
        <v>3159</v>
      </c>
    </row>
    <row r="291" spans="1:17" ht="15" customHeight="1" x14ac:dyDescent="0.25">
      <c r="A291" s="105" t="s">
        <v>3160</v>
      </c>
      <c r="D291" s="111" t="s">
        <v>1757</v>
      </c>
      <c r="E291" s="120">
        <v>0.76843568835840659</v>
      </c>
      <c r="G291" s="121"/>
      <c r="N291" s="118"/>
      <c r="O291" s="118"/>
      <c r="P291" s="118"/>
    </row>
    <row r="292" spans="1:17" ht="15" customHeight="1" x14ac:dyDescent="0.25">
      <c r="A292" s="105" t="s">
        <v>3161</v>
      </c>
      <c r="D292" s="111" t="s">
        <v>1842</v>
      </c>
      <c r="E292" s="120">
        <v>6.9027537738852993E-2</v>
      </c>
      <c r="G292" s="121"/>
      <c r="N292" s="118"/>
      <c r="O292" s="118"/>
      <c r="P292" s="118"/>
    </row>
    <row r="293" spans="1:17" ht="15" customHeight="1" x14ac:dyDescent="0.25">
      <c r="A293" s="33" t="s">
        <v>3162</v>
      </c>
      <c r="D293" s="111" t="s">
        <v>2041</v>
      </c>
      <c r="E293" s="120">
        <v>0.43244035127986541</v>
      </c>
      <c r="G293" s="121"/>
      <c r="N293" s="118"/>
      <c r="O293" s="118"/>
      <c r="P293" s="118"/>
    </row>
    <row r="294" spans="1:17" ht="15" customHeight="1" x14ac:dyDescent="0.25">
      <c r="A294" t="s">
        <v>3163</v>
      </c>
      <c r="D294" s="111" t="s">
        <v>2206</v>
      </c>
      <c r="E294" s="120">
        <v>0.50254248868114104</v>
      </c>
      <c r="G294" s="121"/>
      <c r="N294" s="118"/>
      <c r="O294" s="118"/>
      <c r="P294" s="118"/>
    </row>
    <row r="296" spans="1:17" ht="15" customHeight="1" x14ac:dyDescent="0.25">
      <c r="C296" s="106" t="s">
        <v>3164</v>
      </c>
      <c r="D296" s="107" t="s">
        <v>3165</v>
      </c>
    </row>
    <row r="297" spans="1:17" ht="25.5" customHeight="1" x14ac:dyDescent="0.25">
      <c r="D297" s="108" t="s">
        <v>2983</v>
      </c>
      <c r="E297" s="108" t="s">
        <v>3166</v>
      </c>
      <c r="F297" s="122" t="s">
        <v>3167</v>
      </c>
      <c r="G297" s="122" t="s">
        <v>3168</v>
      </c>
      <c r="H297" s="122" t="s">
        <v>3169</v>
      </c>
      <c r="I297" s="122" t="s">
        <v>3170</v>
      </c>
    </row>
    <row r="298" spans="1:17" ht="15" customHeight="1" x14ac:dyDescent="0.25">
      <c r="D298" s="111" t="s">
        <v>1757</v>
      </c>
      <c r="E298" s="112">
        <v>577895</v>
      </c>
      <c r="F298" s="112">
        <v>512275</v>
      </c>
      <c r="G298" s="123">
        <v>456207262775.6897</v>
      </c>
      <c r="H298" s="123">
        <v>395350783241.15363</v>
      </c>
      <c r="I298" s="123">
        <v>-9083206797.3200359</v>
      </c>
      <c r="J298" s="124"/>
    </row>
    <row r="299" spans="1:17" ht="15" customHeight="1" x14ac:dyDescent="0.25">
      <c r="D299" s="111" t="s">
        <v>1842</v>
      </c>
      <c r="E299" s="112">
        <v>13356</v>
      </c>
      <c r="F299" s="112">
        <v>9514</v>
      </c>
      <c r="G299" s="123">
        <v>11172542106.5303</v>
      </c>
      <c r="H299" s="123">
        <v>7837215630.8893003</v>
      </c>
      <c r="I299" s="123">
        <v>-59178677.24000001</v>
      </c>
    </row>
    <row r="300" spans="1:17" ht="15" customHeight="1" x14ac:dyDescent="0.25">
      <c r="D300" s="111" t="s">
        <v>2041</v>
      </c>
      <c r="E300" s="112">
        <v>11291</v>
      </c>
      <c r="F300" s="112">
        <v>9798</v>
      </c>
      <c r="G300" s="123">
        <v>8947453728.7987041</v>
      </c>
      <c r="H300" s="123">
        <v>7633356142.769001</v>
      </c>
      <c r="I300" s="123">
        <v>-186875807.94999999</v>
      </c>
    </row>
    <row r="301" spans="1:17" ht="15" customHeight="1" x14ac:dyDescent="0.25">
      <c r="D301" s="111" t="s">
        <v>2206</v>
      </c>
      <c r="E301" s="112">
        <v>22365</v>
      </c>
      <c r="F301" s="112">
        <v>19562</v>
      </c>
      <c r="G301" s="123">
        <v>16914515776.4352</v>
      </c>
      <c r="H301" s="123">
        <v>14512763096.203199</v>
      </c>
      <c r="I301" s="123">
        <v>-485646553.97119999</v>
      </c>
      <c r="J301" s="124"/>
    </row>
    <row r="302" spans="1:17" ht="15" customHeight="1" x14ac:dyDescent="0.25">
      <c r="E302" s="125"/>
      <c r="F302" s="126"/>
      <c r="G302" s="127"/>
      <c r="H302" s="127"/>
      <c r="I302" s="127"/>
    </row>
    <row r="303" spans="1:17" ht="15" customHeight="1" x14ac:dyDescent="0.25">
      <c r="C303" s="106" t="s">
        <v>3171</v>
      </c>
      <c r="D303" s="107" t="s">
        <v>3172</v>
      </c>
    </row>
    <row r="304" spans="1:17" ht="25.5" customHeight="1" x14ac:dyDescent="0.25">
      <c r="D304" s="108" t="s">
        <v>2983</v>
      </c>
      <c r="E304" s="108" t="s">
        <v>2984</v>
      </c>
      <c r="F304" s="108" t="s">
        <v>2985</v>
      </c>
      <c r="G304" s="108" t="s">
        <v>118</v>
      </c>
      <c r="H304" s="108" t="s">
        <v>2986</v>
      </c>
      <c r="I304" s="108" t="s">
        <v>2987</v>
      </c>
      <c r="J304" s="108" t="s">
        <v>2988</v>
      </c>
      <c r="K304" s="122" t="s">
        <v>3173</v>
      </c>
      <c r="O304" s="107"/>
      <c r="P304" s="107"/>
      <c r="Q304" s="107"/>
    </row>
    <row r="305" spans="1:15" ht="12.75" customHeight="1" x14ac:dyDescent="0.25">
      <c r="D305" s="111" t="s">
        <v>1842</v>
      </c>
      <c r="E305" s="111" t="s">
        <v>3174</v>
      </c>
      <c r="F305" s="111" t="s">
        <v>3175</v>
      </c>
      <c r="G305" s="112">
        <v>105300</v>
      </c>
      <c r="H305" s="128">
        <v>3607.5785860000001</v>
      </c>
      <c r="I305" s="128">
        <v>3745.15</v>
      </c>
      <c r="J305" s="129">
        <v>744.20590725</v>
      </c>
      <c r="K305" s="120">
        <v>3.6727393682573699E-3</v>
      </c>
      <c r="O305" s="118"/>
    </row>
    <row r="306" spans="1:15" ht="12.75" customHeight="1" x14ac:dyDescent="0.25">
      <c r="D306" s="111" t="s">
        <v>1842</v>
      </c>
      <c r="E306" s="111" t="s">
        <v>3059</v>
      </c>
      <c r="F306" s="111" t="s">
        <v>3175</v>
      </c>
      <c r="G306" s="112">
        <v>20400</v>
      </c>
      <c r="H306" s="128">
        <v>4684.0168999999996</v>
      </c>
      <c r="I306" s="128">
        <v>4753.05</v>
      </c>
      <c r="J306" s="129">
        <v>166.50582</v>
      </c>
      <c r="K306" s="120">
        <v>9.0301522511725401E-4</v>
      </c>
      <c r="O306" s="118"/>
    </row>
    <row r="307" spans="1:15" ht="12.75" customHeight="1" x14ac:dyDescent="0.25">
      <c r="D307" s="111" t="s">
        <v>1842</v>
      </c>
      <c r="E307" s="111" t="s">
        <v>3176</v>
      </c>
      <c r="F307" s="111" t="s">
        <v>3175</v>
      </c>
      <c r="G307" s="112">
        <v>1375000</v>
      </c>
      <c r="H307" s="128">
        <v>404.94799899999998</v>
      </c>
      <c r="I307" s="128">
        <v>420.8</v>
      </c>
      <c r="J307" s="129">
        <v>1183.276875</v>
      </c>
      <c r="K307" s="120">
        <v>5.3885380228798716E-3</v>
      </c>
      <c r="O307" s="118"/>
    </row>
    <row r="308" spans="1:15" ht="12.75" customHeight="1" x14ac:dyDescent="0.25">
      <c r="D308" s="111" t="s">
        <v>1842</v>
      </c>
      <c r="E308" s="111" t="s">
        <v>3177</v>
      </c>
      <c r="F308" s="111" t="s">
        <v>3175</v>
      </c>
      <c r="G308" s="112">
        <v>124850</v>
      </c>
      <c r="H308" s="128">
        <v>1388.1462160000001</v>
      </c>
      <c r="I308" s="128">
        <v>1462.2</v>
      </c>
      <c r="J308" s="129">
        <v>347.03711762500001</v>
      </c>
      <c r="K308" s="120">
        <v>1.700152383489994E-3</v>
      </c>
      <c r="O308" s="118"/>
    </row>
    <row r="309" spans="1:15" ht="12.75" customHeight="1" x14ac:dyDescent="0.25">
      <c r="D309" s="111" t="s">
        <v>2041</v>
      </c>
      <c r="E309" s="111" t="s">
        <v>3157</v>
      </c>
      <c r="F309" s="111" t="s">
        <v>3175</v>
      </c>
      <c r="G309" s="112">
        <v>300</v>
      </c>
      <c r="H309" s="128">
        <v>22304.841700000001</v>
      </c>
      <c r="I309" s="128">
        <v>22488.2</v>
      </c>
      <c r="J309" s="129">
        <v>7.5736980000000003</v>
      </c>
      <c r="K309" s="120">
        <v>1.811566799572079E-3</v>
      </c>
      <c r="O309" s="118"/>
    </row>
    <row r="310" spans="1:15" ht="15" customHeight="1" x14ac:dyDescent="0.25">
      <c r="A310" s="33" t="s">
        <v>3178</v>
      </c>
      <c r="D310" s="111" t="s">
        <v>1878</v>
      </c>
      <c r="E310" s="111" t="s">
        <v>3157</v>
      </c>
      <c r="F310" s="111" t="s">
        <v>3175</v>
      </c>
      <c r="G310" s="112">
        <v>6500</v>
      </c>
      <c r="H310" s="129">
        <v>22368.663077000001</v>
      </c>
      <c r="I310" s="129">
        <v>22488.2</v>
      </c>
      <c r="J310" s="113">
        <v>164.09679</v>
      </c>
      <c r="K310" s="120">
        <v>1.7638528218023749E-2</v>
      </c>
      <c r="L310" s="116"/>
      <c r="O310" s="118"/>
    </row>
    <row r="311" spans="1:15" ht="15" customHeight="1" x14ac:dyDescent="0.25">
      <c r="A311" s="33" t="s">
        <v>3178</v>
      </c>
      <c r="D311" s="111" t="s">
        <v>1878</v>
      </c>
      <c r="E311" s="111" t="s">
        <v>3179</v>
      </c>
      <c r="F311" s="111" t="s">
        <v>3175</v>
      </c>
      <c r="G311" s="112">
        <v>10000</v>
      </c>
      <c r="H311" s="129">
        <v>8951.1118000000006</v>
      </c>
      <c r="I311" s="129">
        <v>9140</v>
      </c>
      <c r="J311" s="113">
        <v>163.24690000000001</v>
      </c>
      <c r="K311" s="120">
        <v>1.1029110508741131E-2</v>
      </c>
      <c r="L311" s="116"/>
      <c r="O311" s="118"/>
    </row>
    <row r="312" spans="1:15" ht="15" customHeight="1" x14ac:dyDescent="0.25">
      <c r="A312" s="33" t="s">
        <v>3178</v>
      </c>
      <c r="D312" s="111" t="s">
        <v>2284</v>
      </c>
      <c r="E312" s="111" t="s">
        <v>3157</v>
      </c>
      <c r="F312" s="111" t="s">
        <v>3175</v>
      </c>
      <c r="G312" s="112">
        <v>7950</v>
      </c>
      <c r="H312" s="129">
        <v>22269.6852</v>
      </c>
      <c r="I312" s="129">
        <v>22488.2</v>
      </c>
      <c r="J312" s="113">
        <v>200.70299700000001</v>
      </c>
      <c r="K312" s="120">
        <v>1.9921592136904649E-2</v>
      </c>
      <c r="L312" s="116"/>
      <c r="O312" s="118"/>
    </row>
    <row r="313" spans="1:15" ht="15" customHeight="1" x14ac:dyDescent="0.2">
      <c r="D313" s="111" t="s">
        <v>2206</v>
      </c>
      <c r="E313" s="130" t="s">
        <v>2183</v>
      </c>
      <c r="F313" s="111" t="s">
        <v>3175</v>
      </c>
      <c r="G313" s="112">
        <v>800</v>
      </c>
      <c r="H313" s="131">
        <v>62382.5625</v>
      </c>
      <c r="I313" s="131">
        <v>67677</v>
      </c>
      <c r="J313" s="131">
        <v>29.794039999999999</v>
      </c>
      <c r="K313" s="120">
        <v>7.4260366709511492E-3</v>
      </c>
      <c r="O313" s="118"/>
    </row>
    <row r="314" spans="1:15" ht="15" customHeight="1" x14ac:dyDescent="0.2">
      <c r="D314" s="132"/>
    </row>
    <row r="315" spans="1:15" ht="15" customHeight="1" x14ac:dyDescent="0.25">
      <c r="C315" s="106" t="s">
        <v>3180</v>
      </c>
      <c r="D315" s="107" t="s">
        <v>3181</v>
      </c>
    </row>
    <row r="316" spans="1:15" ht="25.5" customHeight="1" x14ac:dyDescent="0.25">
      <c r="D316" s="108" t="s">
        <v>2983</v>
      </c>
      <c r="E316" s="108" t="s">
        <v>3166</v>
      </c>
      <c r="F316" s="122" t="s">
        <v>3167</v>
      </c>
      <c r="G316" s="122" t="s">
        <v>3168</v>
      </c>
      <c r="H316" s="122" t="s">
        <v>3169</v>
      </c>
      <c r="I316" s="122" t="s">
        <v>3170</v>
      </c>
    </row>
    <row r="317" spans="1:15" ht="15" customHeight="1" x14ac:dyDescent="0.25">
      <c r="D317" s="111" t="s">
        <v>1842</v>
      </c>
      <c r="E317" s="123">
        <v>41327</v>
      </c>
      <c r="F317" s="123">
        <v>38650</v>
      </c>
      <c r="G317" s="123">
        <v>39729700543.197487</v>
      </c>
      <c r="H317" s="123">
        <v>37093560027.910004</v>
      </c>
      <c r="I317" s="123">
        <v>34710014.780000091</v>
      </c>
      <c r="J317" s="124"/>
    </row>
    <row r="318" spans="1:15" ht="15" customHeight="1" x14ac:dyDescent="0.25">
      <c r="D318" s="111" t="s">
        <v>1878</v>
      </c>
      <c r="E318" s="123">
        <v>1487</v>
      </c>
      <c r="F318" s="123">
        <v>1766</v>
      </c>
      <c r="G318" s="123">
        <v>1202589812.526</v>
      </c>
      <c r="H318" s="123">
        <v>1463125233.0039999</v>
      </c>
      <c r="I318" s="123">
        <v>26064496.07</v>
      </c>
    </row>
    <row r="319" spans="1:15" ht="15" customHeight="1" x14ac:dyDescent="0.25">
      <c r="D319" s="111" t="s">
        <v>2041</v>
      </c>
      <c r="E319" s="123">
        <v>123</v>
      </c>
      <c r="F319" s="123">
        <v>96</v>
      </c>
      <c r="G319" s="123">
        <v>93732569.917500004</v>
      </c>
      <c r="H319" s="123">
        <v>73627717.340000004</v>
      </c>
      <c r="I319" s="123">
        <v>1314668.28</v>
      </c>
    </row>
    <row r="320" spans="1:15" ht="15" customHeight="1" x14ac:dyDescent="0.25">
      <c r="D320" s="111" t="s">
        <v>2284</v>
      </c>
      <c r="E320" s="123">
        <v>1822</v>
      </c>
      <c r="F320" s="123">
        <v>2544</v>
      </c>
      <c r="G320" s="123">
        <v>1425121855.8099999</v>
      </c>
      <c r="H320" s="123">
        <v>1979862145.9449999</v>
      </c>
      <c r="I320" s="123">
        <v>-15187684.77</v>
      </c>
    </row>
    <row r="321" spans="1:17" ht="15" customHeight="1" x14ac:dyDescent="0.25">
      <c r="D321" s="111" t="s">
        <v>2297</v>
      </c>
      <c r="E321" s="123">
        <v>3209</v>
      </c>
      <c r="F321" s="123">
        <v>3600</v>
      </c>
      <c r="G321" s="123">
        <v>2634936479.2839999</v>
      </c>
      <c r="H321" s="123">
        <v>3036757670.3449988</v>
      </c>
      <c r="I321" s="123">
        <v>42561769.580000013</v>
      </c>
    </row>
    <row r="322" spans="1:17" ht="15" customHeight="1" x14ac:dyDescent="0.25">
      <c r="D322" s="111" t="s">
        <v>2217</v>
      </c>
      <c r="E322" s="123">
        <v>2800</v>
      </c>
      <c r="F322" s="123">
        <v>2800</v>
      </c>
      <c r="G322" s="123">
        <v>2656379656</v>
      </c>
      <c r="H322" s="123">
        <v>2680681622.5</v>
      </c>
      <c r="I322" s="123">
        <v>23299143.260000002</v>
      </c>
    </row>
    <row r="323" spans="1:17" ht="15" customHeight="1" x14ac:dyDescent="0.25">
      <c r="D323" s="133" t="s">
        <v>3182</v>
      </c>
      <c r="E323" s="134">
        <v>4</v>
      </c>
      <c r="F323" s="134">
        <v>4</v>
      </c>
      <c r="G323" s="134">
        <v>2406000</v>
      </c>
      <c r="H323" s="134">
        <v>2500860</v>
      </c>
      <c r="I323" s="134">
        <v>94173.94</v>
      </c>
    </row>
    <row r="325" spans="1:17" ht="15" customHeight="1" x14ac:dyDescent="0.25">
      <c r="C325" s="106" t="s">
        <v>3183</v>
      </c>
      <c r="D325" s="107" t="s">
        <v>3184</v>
      </c>
    </row>
    <row r="327" spans="1:17" ht="15" customHeight="1" x14ac:dyDescent="0.25">
      <c r="C327" s="106" t="s">
        <v>3185</v>
      </c>
      <c r="D327" s="107" t="s">
        <v>3186</v>
      </c>
    </row>
    <row r="329" spans="1:17" ht="15" customHeight="1" x14ac:dyDescent="0.25">
      <c r="C329" s="106" t="s">
        <v>3187</v>
      </c>
      <c r="D329" s="107" t="s">
        <v>3188</v>
      </c>
    </row>
    <row r="330" spans="1:17" ht="25.5" customHeight="1" x14ac:dyDescent="0.25">
      <c r="D330" s="108" t="s">
        <v>2983</v>
      </c>
      <c r="E330" s="108" t="s">
        <v>2984</v>
      </c>
      <c r="F330" s="108" t="s">
        <v>3189</v>
      </c>
      <c r="G330" s="108" t="s">
        <v>3190</v>
      </c>
      <c r="H330" s="108" t="s">
        <v>3191</v>
      </c>
      <c r="I330" s="108" t="s">
        <v>3192</v>
      </c>
      <c r="J330" s="122" t="s">
        <v>3193</v>
      </c>
    </row>
    <row r="331" spans="1:17" ht="15" customHeight="1" x14ac:dyDescent="0.25">
      <c r="A331" s="33" t="s">
        <v>3161</v>
      </c>
      <c r="D331" s="111" t="s">
        <v>1842</v>
      </c>
      <c r="E331" s="111" t="s">
        <v>1817</v>
      </c>
      <c r="F331" s="111" t="s">
        <v>3194</v>
      </c>
      <c r="G331" s="123">
        <v>5400</v>
      </c>
      <c r="H331" s="113">
        <v>798.57320000000004</v>
      </c>
      <c r="I331" s="113">
        <v>616.4</v>
      </c>
      <c r="J331" s="120">
        <v>1.5499543831176139E-3</v>
      </c>
      <c r="O331" s="118"/>
      <c r="P331" s="118"/>
      <c r="Q331" s="118"/>
    </row>
    <row r="333" spans="1:17" ht="15" customHeight="1" x14ac:dyDescent="0.25">
      <c r="C333" s="106" t="s">
        <v>3195</v>
      </c>
      <c r="D333" s="107" t="s">
        <v>3196</v>
      </c>
    </row>
    <row r="334" spans="1:17" ht="25.5" customHeight="1" x14ac:dyDescent="0.25">
      <c r="D334" s="108" t="s">
        <v>2983</v>
      </c>
      <c r="E334" s="108" t="s">
        <v>2984</v>
      </c>
      <c r="F334" s="108" t="s">
        <v>3189</v>
      </c>
      <c r="G334" s="122" t="s">
        <v>3197</v>
      </c>
      <c r="H334" s="122" t="s">
        <v>3198</v>
      </c>
      <c r="I334" s="122" t="s">
        <v>3199</v>
      </c>
    </row>
    <row r="335" spans="1:17" ht="12.75" customHeight="1" x14ac:dyDescent="0.25">
      <c r="D335" s="111" t="s">
        <v>1842</v>
      </c>
      <c r="E335" s="111" t="s">
        <v>1381</v>
      </c>
      <c r="F335" s="111" t="s">
        <v>3200</v>
      </c>
      <c r="G335" s="135">
        <v>1883</v>
      </c>
      <c r="H335" s="135">
        <v>9693002.2874999996</v>
      </c>
      <c r="I335" s="135">
        <v>10147992.189999999</v>
      </c>
    </row>
    <row r="336" spans="1:17" ht="12.75" customHeight="1" x14ac:dyDescent="0.25">
      <c r="D336" s="111" t="s">
        <v>1842</v>
      </c>
      <c r="E336" s="111" t="s">
        <v>1226</v>
      </c>
      <c r="F336" s="111" t="s">
        <v>3200</v>
      </c>
      <c r="G336" s="135">
        <v>2712</v>
      </c>
      <c r="H336" s="135">
        <v>106413129.19</v>
      </c>
      <c r="I336" s="135">
        <v>-39797449.290000007</v>
      </c>
    </row>
    <row r="337" spans="3:9" ht="12.75" customHeight="1" x14ac:dyDescent="0.25">
      <c r="D337" s="111" t="s">
        <v>1842</v>
      </c>
      <c r="E337" s="111" t="s">
        <v>1258</v>
      </c>
      <c r="F337" s="111" t="s">
        <v>3200</v>
      </c>
      <c r="G337" s="135">
        <v>1628</v>
      </c>
      <c r="H337" s="135">
        <v>8014880.0000000009</v>
      </c>
      <c r="I337" s="135">
        <v>5529026</v>
      </c>
    </row>
    <row r="338" spans="3:9" ht="12.75" customHeight="1" x14ac:dyDescent="0.25">
      <c r="D338" s="111" t="s">
        <v>1842</v>
      </c>
      <c r="E338" s="111" t="s">
        <v>1760</v>
      </c>
      <c r="F338" s="111" t="s">
        <v>3200</v>
      </c>
      <c r="G338" s="135">
        <v>4000</v>
      </c>
      <c r="H338" s="135">
        <v>11519345</v>
      </c>
      <c r="I338" s="135">
        <v>8530825</v>
      </c>
    </row>
    <row r="339" spans="3:9" ht="12.75" customHeight="1" x14ac:dyDescent="0.25">
      <c r="D339" s="111" t="s">
        <v>1842</v>
      </c>
      <c r="E339" s="111" t="s">
        <v>1178</v>
      </c>
      <c r="F339" s="111" t="s">
        <v>3200</v>
      </c>
      <c r="G339" s="135">
        <v>2336</v>
      </c>
      <c r="H339" s="135">
        <v>10835081.85</v>
      </c>
      <c r="I339" s="135">
        <v>4356655.75</v>
      </c>
    </row>
    <row r="340" spans="3:9" ht="12.75" customHeight="1" x14ac:dyDescent="0.25">
      <c r="D340" s="111" t="s">
        <v>1842</v>
      </c>
      <c r="E340" s="111" t="s">
        <v>1206</v>
      </c>
      <c r="F340" s="111" t="s">
        <v>3200</v>
      </c>
      <c r="G340" s="135">
        <v>1640</v>
      </c>
      <c r="H340" s="135">
        <v>11519346</v>
      </c>
      <c r="I340" s="135">
        <v>8500783</v>
      </c>
    </row>
    <row r="341" spans="3:9" ht="12.75" customHeight="1" x14ac:dyDescent="0.25">
      <c r="D341" s="111" t="s">
        <v>1842</v>
      </c>
      <c r="E341" s="111" t="s">
        <v>1239</v>
      </c>
      <c r="F341" s="111" t="s">
        <v>3200</v>
      </c>
      <c r="G341" s="135">
        <v>600</v>
      </c>
      <c r="H341" s="135">
        <v>1496386.5</v>
      </c>
      <c r="I341" s="135">
        <v>1490951.5</v>
      </c>
    </row>
    <row r="342" spans="3:9" ht="12.75" customHeight="1" x14ac:dyDescent="0.25">
      <c r="D342" s="111" t="s">
        <v>1842</v>
      </c>
      <c r="E342" s="111" t="s">
        <v>3201</v>
      </c>
      <c r="F342" s="111" t="s">
        <v>3202</v>
      </c>
      <c r="G342" s="135">
        <v>122000</v>
      </c>
      <c r="H342" s="135">
        <v>3886747496.415</v>
      </c>
      <c r="I342" s="135">
        <v>-844300543.46000004</v>
      </c>
    </row>
    <row r="343" spans="3:9" ht="12.75" customHeight="1" x14ac:dyDescent="0.25">
      <c r="D343" s="111" t="s">
        <v>1842</v>
      </c>
      <c r="E343" s="111" t="s">
        <v>1175</v>
      </c>
      <c r="F343" s="111" t="s">
        <v>3200</v>
      </c>
      <c r="G343" s="135">
        <v>1127</v>
      </c>
      <c r="H343" s="135">
        <v>770163.62500000012</v>
      </c>
      <c r="I343" s="135">
        <v>7787006.5</v>
      </c>
    </row>
    <row r="344" spans="3:9" ht="12.75" customHeight="1" x14ac:dyDescent="0.25">
      <c r="D344" s="111" t="s">
        <v>1842</v>
      </c>
      <c r="E344" s="111" t="s">
        <v>1371</v>
      </c>
      <c r="F344" s="111" t="s">
        <v>3200</v>
      </c>
      <c r="G344" s="135">
        <v>344</v>
      </c>
      <c r="H344" s="135">
        <v>829507.84000000008</v>
      </c>
      <c r="I344" s="135">
        <v>826409.84</v>
      </c>
    </row>
    <row r="345" spans="3:9" ht="15" customHeight="1" x14ac:dyDescent="0.25">
      <c r="G345" s="124"/>
      <c r="H345" s="124"/>
      <c r="I345" s="124"/>
    </row>
    <row r="346" spans="3:9" ht="15" customHeight="1" x14ac:dyDescent="0.25">
      <c r="D346" s="105" t="s">
        <v>3203</v>
      </c>
    </row>
    <row r="348" spans="3:9" ht="15" customHeight="1" x14ac:dyDescent="0.25">
      <c r="C348" s="106" t="s">
        <v>3204</v>
      </c>
      <c r="D348" s="107" t="s">
        <v>3205</v>
      </c>
    </row>
    <row r="350" spans="3:9" ht="15" customHeight="1" x14ac:dyDescent="0.25">
      <c r="D350" s="105" t="s">
        <v>3206</v>
      </c>
    </row>
    <row r="352" spans="3:9" ht="15" customHeight="1" x14ac:dyDescent="0.25">
      <c r="C352" s="106" t="s">
        <v>3207</v>
      </c>
      <c r="D352" s="107" t="s">
        <v>3208</v>
      </c>
    </row>
    <row r="353" spans="12:12" ht="15" customHeight="1" x14ac:dyDescent="0.25">
      <c r="L353" s="105" t="s">
        <v>3209</v>
      </c>
    </row>
  </sheetData>
  <pageMargins left="0.7" right="0.7" top="0.75" bottom="0.75" header="0.3" footer="0.3"/>
  <pageSetup scale="22" orientation="portrait" r:id="rId1"/>
  <headerFooter>
    <oddHeader>&amp;L&amp;"Arial"&amp;1 &amp;K317100PUBLIC#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99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71.14062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552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33" customHeight="1" x14ac:dyDescent="0.25">
      <c r="A4" s="144" t="s">
        <v>553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9" t="s">
        <v>122</v>
      </c>
      <c r="B9" s="17"/>
      <c r="C9" s="17"/>
      <c r="D9" s="6"/>
      <c r="E9" s="44" t="s">
        <v>123</v>
      </c>
      <c r="F9" s="45" t="s">
        <v>123</v>
      </c>
      <c r="G9" s="58"/>
    </row>
    <row r="10" spans="1:8" x14ac:dyDescent="0.25">
      <c r="A10" s="57"/>
      <c r="B10" s="17"/>
      <c r="C10" s="17"/>
      <c r="D10" s="6"/>
      <c r="E10" s="7"/>
      <c r="F10" s="8"/>
      <c r="G10" s="58"/>
    </row>
    <row r="11" spans="1:8" x14ac:dyDescent="0.25">
      <c r="A11" s="59" t="s">
        <v>221</v>
      </c>
      <c r="B11" s="17"/>
      <c r="C11" s="17"/>
      <c r="D11" s="6"/>
      <c r="E11" s="7"/>
      <c r="F11" s="8"/>
      <c r="G11" s="58"/>
    </row>
    <row r="12" spans="1:8" x14ac:dyDescent="0.25">
      <c r="A12" s="59" t="s">
        <v>222</v>
      </c>
      <c r="B12" s="17"/>
      <c r="C12" s="17"/>
      <c r="D12" s="6"/>
      <c r="E12" s="7"/>
      <c r="F12" s="8"/>
      <c r="G12" s="58"/>
    </row>
    <row r="13" spans="1:8" x14ac:dyDescent="0.25">
      <c r="A13" s="57" t="s">
        <v>554</v>
      </c>
      <c r="B13" s="17" t="s">
        <v>555</v>
      </c>
      <c r="C13" s="17" t="s">
        <v>228</v>
      </c>
      <c r="D13" s="6">
        <v>157000000</v>
      </c>
      <c r="E13" s="7">
        <v>151647.87</v>
      </c>
      <c r="F13" s="8">
        <v>0.1368</v>
      </c>
      <c r="G13" s="58">
        <v>7.5024999999999994E-2</v>
      </c>
    </row>
    <row r="14" spans="1:8" x14ac:dyDescent="0.25">
      <c r="A14" s="57" t="s">
        <v>556</v>
      </c>
      <c r="B14" s="17" t="s">
        <v>557</v>
      </c>
      <c r="C14" s="17" t="s">
        <v>228</v>
      </c>
      <c r="D14" s="6">
        <v>127500000</v>
      </c>
      <c r="E14" s="7">
        <v>123092.33</v>
      </c>
      <c r="F14" s="8">
        <v>0.111</v>
      </c>
      <c r="G14" s="58">
        <v>7.5050000000000006E-2</v>
      </c>
    </row>
    <row r="15" spans="1:8" x14ac:dyDescent="0.25">
      <c r="A15" s="57" t="s">
        <v>558</v>
      </c>
      <c r="B15" s="17" t="s">
        <v>559</v>
      </c>
      <c r="C15" s="17" t="s">
        <v>228</v>
      </c>
      <c r="D15" s="6">
        <v>87500000</v>
      </c>
      <c r="E15" s="7">
        <v>84299.51</v>
      </c>
      <c r="F15" s="8">
        <v>7.5999999999999998E-2</v>
      </c>
      <c r="G15" s="58">
        <v>7.3557999999999998E-2</v>
      </c>
    </row>
    <row r="16" spans="1:8" x14ac:dyDescent="0.25">
      <c r="A16" s="57" t="s">
        <v>560</v>
      </c>
      <c r="B16" s="17" t="s">
        <v>561</v>
      </c>
      <c r="C16" s="17" t="s">
        <v>225</v>
      </c>
      <c r="D16" s="6">
        <v>83700000</v>
      </c>
      <c r="E16" s="7">
        <v>83216.97</v>
      </c>
      <c r="F16" s="8">
        <v>7.51E-2</v>
      </c>
      <c r="G16" s="58">
        <v>7.5749999999999998E-2</v>
      </c>
    </row>
    <row r="17" spans="1:7" x14ac:dyDescent="0.25">
      <c r="A17" s="57" t="s">
        <v>562</v>
      </c>
      <c r="B17" s="17" t="s">
        <v>563</v>
      </c>
      <c r="C17" s="17" t="s">
        <v>228</v>
      </c>
      <c r="D17" s="6">
        <v>82000000</v>
      </c>
      <c r="E17" s="7">
        <v>79473.91</v>
      </c>
      <c r="F17" s="8">
        <v>7.17E-2</v>
      </c>
      <c r="G17" s="58">
        <v>7.3886999999999994E-2</v>
      </c>
    </row>
    <row r="18" spans="1:7" x14ac:dyDescent="0.25">
      <c r="A18" s="57" t="s">
        <v>564</v>
      </c>
      <c r="B18" s="17" t="s">
        <v>565</v>
      </c>
      <c r="C18" s="17" t="s">
        <v>228</v>
      </c>
      <c r="D18" s="6">
        <v>75000000</v>
      </c>
      <c r="E18" s="7">
        <v>72418.8</v>
      </c>
      <c r="F18" s="8">
        <v>6.5299999999999997E-2</v>
      </c>
      <c r="G18" s="58">
        <v>7.4499999999999997E-2</v>
      </c>
    </row>
    <row r="19" spans="1:7" x14ac:dyDescent="0.25">
      <c r="A19" s="57" t="s">
        <v>566</v>
      </c>
      <c r="B19" s="17" t="s">
        <v>567</v>
      </c>
      <c r="C19" s="17" t="s">
        <v>228</v>
      </c>
      <c r="D19" s="6">
        <v>50500000</v>
      </c>
      <c r="E19" s="7">
        <v>51854.81</v>
      </c>
      <c r="F19" s="8">
        <v>4.6800000000000001E-2</v>
      </c>
      <c r="G19" s="58">
        <v>7.3322999999999999E-2</v>
      </c>
    </row>
    <row r="20" spans="1:7" x14ac:dyDescent="0.25">
      <c r="A20" s="57" t="s">
        <v>568</v>
      </c>
      <c r="B20" s="17" t="s">
        <v>569</v>
      </c>
      <c r="C20" s="17" t="s">
        <v>228</v>
      </c>
      <c r="D20" s="6">
        <v>50000000</v>
      </c>
      <c r="E20" s="7">
        <v>48114.55</v>
      </c>
      <c r="F20" s="8">
        <v>4.3400000000000001E-2</v>
      </c>
      <c r="G20" s="58">
        <v>7.4899999999999994E-2</v>
      </c>
    </row>
    <row r="21" spans="1:7" x14ac:dyDescent="0.25">
      <c r="A21" s="57" t="s">
        <v>570</v>
      </c>
      <c r="B21" s="17" t="s">
        <v>571</v>
      </c>
      <c r="C21" s="17" t="s">
        <v>228</v>
      </c>
      <c r="D21" s="6">
        <v>39500000</v>
      </c>
      <c r="E21" s="7">
        <v>40433.82</v>
      </c>
      <c r="F21" s="8">
        <v>3.6499999999999998E-2</v>
      </c>
      <c r="G21" s="58">
        <v>7.4050000000000005E-2</v>
      </c>
    </row>
    <row r="22" spans="1:7" x14ac:dyDescent="0.25">
      <c r="A22" s="57" t="s">
        <v>572</v>
      </c>
      <c r="B22" s="17" t="s">
        <v>573</v>
      </c>
      <c r="C22" s="17" t="s">
        <v>228</v>
      </c>
      <c r="D22" s="6">
        <v>38000000</v>
      </c>
      <c r="E22" s="7">
        <v>36715.599999999999</v>
      </c>
      <c r="F22" s="8">
        <v>3.3099999999999997E-2</v>
      </c>
      <c r="G22" s="58">
        <v>7.4202000000000004E-2</v>
      </c>
    </row>
    <row r="23" spans="1:7" x14ac:dyDescent="0.25">
      <c r="A23" s="57" t="s">
        <v>574</v>
      </c>
      <c r="B23" s="17" t="s">
        <v>575</v>
      </c>
      <c r="C23" s="17" t="s">
        <v>228</v>
      </c>
      <c r="D23" s="6">
        <v>28000000</v>
      </c>
      <c r="E23" s="7">
        <v>27108.560000000001</v>
      </c>
      <c r="F23" s="8">
        <v>2.4500000000000001E-2</v>
      </c>
      <c r="G23" s="58">
        <v>7.4999999999999997E-2</v>
      </c>
    </row>
    <row r="24" spans="1:7" x14ac:dyDescent="0.25">
      <c r="A24" s="57" t="s">
        <v>576</v>
      </c>
      <c r="B24" s="17" t="s">
        <v>577</v>
      </c>
      <c r="C24" s="17" t="s">
        <v>228</v>
      </c>
      <c r="D24" s="6">
        <v>25000000</v>
      </c>
      <c r="E24" s="7">
        <v>25455.53</v>
      </c>
      <c r="F24" s="8">
        <v>2.3E-2</v>
      </c>
      <c r="G24" s="58">
        <v>7.5050000000000006E-2</v>
      </c>
    </row>
    <row r="25" spans="1:7" x14ac:dyDescent="0.25">
      <c r="A25" s="57" t="s">
        <v>578</v>
      </c>
      <c r="B25" s="17" t="s">
        <v>579</v>
      </c>
      <c r="C25" s="17" t="s">
        <v>228</v>
      </c>
      <c r="D25" s="6">
        <v>14000000</v>
      </c>
      <c r="E25" s="7">
        <v>13535.76</v>
      </c>
      <c r="F25" s="8">
        <v>1.2200000000000001E-2</v>
      </c>
      <c r="G25" s="58">
        <v>7.4999999999999997E-2</v>
      </c>
    </row>
    <row r="26" spans="1:7" x14ac:dyDescent="0.25">
      <c r="A26" s="57" t="s">
        <v>580</v>
      </c>
      <c r="B26" s="17" t="s">
        <v>581</v>
      </c>
      <c r="C26" s="17" t="s">
        <v>228</v>
      </c>
      <c r="D26" s="6">
        <v>10000000</v>
      </c>
      <c r="E26" s="7">
        <v>9934.4599999999991</v>
      </c>
      <c r="F26" s="8">
        <v>8.9999999999999993E-3</v>
      </c>
      <c r="G26" s="58">
        <v>7.485E-2</v>
      </c>
    </row>
    <row r="27" spans="1:7" x14ac:dyDescent="0.25">
      <c r="A27" s="57" t="s">
        <v>582</v>
      </c>
      <c r="B27" s="17" t="s">
        <v>583</v>
      </c>
      <c r="C27" s="17" t="s">
        <v>228</v>
      </c>
      <c r="D27" s="6">
        <v>8500000</v>
      </c>
      <c r="E27" s="7">
        <v>8179.14</v>
      </c>
      <c r="F27" s="8">
        <v>7.4000000000000003E-3</v>
      </c>
      <c r="G27" s="58">
        <v>7.3557999999999998E-2</v>
      </c>
    </row>
    <row r="28" spans="1:7" x14ac:dyDescent="0.25">
      <c r="A28" s="57" t="s">
        <v>584</v>
      </c>
      <c r="B28" s="17" t="s">
        <v>585</v>
      </c>
      <c r="C28" s="17" t="s">
        <v>228</v>
      </c>
      <c r="D28" s="6">
        <v>6500000</v>
      </c>
      <c r="E28" s="7">
        <v>6763.67</v>
      </c>
      <c r="F28" s="8">
        <v>6.1000000000000004E-3</v>
      </c>
      <c r="G28" s="58">
        <v>7.3599999999999999E-2</v>
      </c>
    </row>
    <row r="29" spans="1:7" x14ac:dyDescent="0.25">
      <c r="A29" s="57" t="s">
        <v>586</v>
      </c>
      <c r="B29" s="17" t="s">
        <v>587</v>
      </c>
      <c r="C29" s="17" t="s">
        <v>228</v>
      </c>
      <c r="D29" s="6">
        <v>6000000</v>
      </c>
      <c r="E29" s="7">
        <v>6288.17</v>
      </c>
      <c r="F29" s="8">
        <v>5.7000000000000002E-3</v>
      </c>
      <c r="G29" s="58">
        <v>7.3599999999999999E-2</v>
      </c>
    </row>
    <row r="30" spans="1:7" x14ac:dyDescent="0.25">
      <c r="A30" s="57" t="s">
        <v>588</v>
      </c>
      <c r="B30" s="17" t="s">
        <v>589</v>
      </c>
      <c r="C30" s="17" t="s">
        <v>228</v>
      </c>
      <c r="D30" s="6">
        <v>5500000</v>
      </c>
      <c r="E30" s="7">
        <v>5719.5</v>
      </c>
      <c r="F30" s="8">
        <v>5.1999999999999998E-3</v>
      </c>
      <c r="G30" s="58">
        <v>7.3557999999999998E-2</v>
      </c>
    </row>
    <row r="31" spans="1:7" x14ac:dyDescent="0.25">
      <c r="A31" s="57" t="s">
        <v>590</v>
      </c>
      <c r="B31" s="17" t="s">
        <v>591</v>
      </c>
      <c r="C31" s="17" t="s">
        <v>228</v>
      </c>
      <c r="D31" s="6">
        <v>5000000</v>
      </c>
      <c r="E31" s="7">
        <v>5207.5200000000004</v>
      </c>
      <c r="F31" s="8">
        <v>4.7000000000000002E-3</v>
      </c>
      <c r="G31" s="58">
        <v>7.3525999999999994E-2</v>
      </c>
    </row>
    <row r="32" spans="1:7" x14ac:dyDescent="0.25">
      <c r="A32" s="57" t="s">
        <v>592</v>
      </c>
      <c r="B32" s="17" t="s">
        <v>593</v>
      </c>
      <c r="C32" s="17" t="s">
        <v>228</v>
      </c>
      <c r="D32" s="6">
        <v>4500000</v>
      </c>
      <c r="E32" s="7">
        <v>4682.45</v>
      </c>
      <c r="F32" s="8">
        <v>4.1999999999999997E-3</v>
      </c>
      <c r="G32" s="58">
        <v>7.3599999999999999E-2</v>
      </c>
    </row>
    <row r="33" spans="1:7" x14ac:dyDescent="0.25">
      <c r="A33" s="57" t="s">
        <v>594</v>
      </c>
      <c r="B33" s="17" t="s">
        <v>595</v>
      </c>
      <c r="C33" s="17" t="s">
        <v>228</v>
      </c>
      <c r="D33" s="6">
        <v>3500000</v>
      </c>
      <c r="E33" s="7">
        <v>3489.25</v>
      </c>
      <c r="F33" s="8">
        <v>3.0999999999999999E-3</v>
      </c>
      <c r="G33" s="58">
        <v>7.485E-2</v>
      </c>
    </row>
    <row r="34" spans="1:7" x14ac:dyDescent="0.25">
      <c r="A34" s="57" t="s">
        <v>596</v>
      </c>
      <c r="B34" s="17" t="s">
        <v>597</v>
      </c>
      <c r="C34" s="17" t="s">
        <v>228</v>
      </c>
      <c r="D34" s="6">
        <v>1200000</v>
      </c>
      <c r="E34" s="7">
        <v>1212.46</v>
      </c>
      <c r="F34" s="8">
        <v>1.1000000000000001E-3</v>
      </c>
      <c r="G34" s="58">
        <v>7.3525999999999994E-2</v>
      </c>
    </row>
    <row r="35" spans="1:7" x14ac:dyDescent="0.25">
      <c r="A35" s="57" t="s">
        <v>598</v>
      </c>
      <c r="B35" s="17" t="s">
        <v>599</v>
      </c>
      <c r="C35" s="17" t="s">
        <v>225</v>
      </c>
      <c r="D35" s="6">
        <v>1000000</v>
      </c>
      <c r="E35" s="7">
        <v>1045.77</v>
      </c>
      <c r="F35" s="8">
        <v>8.9999999999999998E-4</v>
      </c>
      <c r="G35" s="58">
        <v>7.3911000000000004E-2</v>
      </c>
    </row>
    <row r="36" spans="1:7" x14ac:dyDescent="0.25">
      <c r="A36" s="57" t="s">
        <v>600</v>
      </c>
      <c r="B36" s="17" t="s">
        <v>601</v>
      </c>
      <c r="C36" s="17" t="s">
        <v>228</v>
      </c>
      <c r="D36" s="6">
        <v>1000000</v>
      </c>
      <c r="E36" s="7">
        <v>1006.97</v>
      </c>
      <c r="F36" s="8">
        <v>8.9999999999999998E-4</v>
      </c>
      <c r="G36" s="58">
        <v>7.3557999999999998E-2</v>
      </c>
    </row>
    <row r="37" spans="1:7" x14ac:dyDescent="0.25">
      <c r="A37" s="57" t="s">
        <v>602</v>
      </c>
      <c r="B37" s="17" t="s">
        <v>603</v>
      </c>
      <c r="C37" s="17" t="s">
        <v>228</v>
      </c>
      <c r="D37" s="6">
        <v>1000000</v>
      </c>
      <c r="E37" s="7">
        <v>980.07</v>
      </c>
      <c r="F37" s="8">
        <v>8.9999999999999998E-4</v>
      </c>
      <c r="G37" s="58">
        <v>7.3599999999999999E-2</v>
      </c>
    </row>
    <row r="38" spans="1:7" x14ac:dyDescent="0.25">
      <c r="A38" s="57" t="s">
        <v>604</v>
      </c>
      <c r="B38" s="17" t="s">
        <v>605</v>
      </c>
      <c r="C38" s="17" t="s">
        <v>228</v>
      </c>
      <c r="D38" s="6">
        <v>500000</v>
      </c>
      <c r="E38" s="7">
        <v>500.25</v>
      </c>
      <c r="F38" s="8">
        <v>5.0000000000000001E-4</v>
      </c>
      <c r="G38" s="58">
        <v>7.3698E-2</v>
      </c>
    </row>
    <row r="39" spans="1:7" x14ac:dyDescent="0.25">
      <c r="A39" s="59" t="s">
        <v>129</v>
      </c>
      <c r="B39" s="18"/>
      <c r="C39" s="18"/>
      <c r="D39" s="9"/>
      <c r="E39" s="20">
        <v>892377.7</v>
      </c>
      <c r="F39" s="21">
        <v>0.80510000000000004</v>
      </c>
      <c r="G39" s="60"/>
    </row>
    <row r="40" spans="1:7" x14ac:dyDescent="0.25">
      <c r="A40" s="57"/>
      <c r="B40" s="17"/>
      <c r="C40" s="17"/>
      <c r="D40" s="6"/>
      <c r="E40" s="7"/>
      <c r="F40" s="8"/>
      <c r="G40" s="58"/>
    </row>
    <row r="41" spans="1:7" x14ac:dyDescent="0.25">
      <c r="A41" s="59" t="s">
        <v>454</v>
      </c>
      <c r="B41" s="17"/>
      <c r="C41" s="17"/>
      <c r="D41" s="6"/>
      <c r="E41" s="7"/>
      <c r="F41" s="8"/>
      <c r="G41" s="58"/>
    </row>
    <row r="42" spans="1:7" x14ac:dyDescent="0.25">
      <c r="A42" s="57" t="s">
        <v>606</v>
      </c>
      <c r="B42" s="17" t="s">
        <v>607</v>
      </c>
      <c r="C42" s="17" t="s">
        <v>128</v>
      </c>
      <c r="D42" s="6">
        <v>193000000</v>
      </c>
      <c r="E42" s="7">
        <v>186793.7</v>
      </c>
      <c r="F42" s="8">
        <v>0.16850000000000001</v>
      </c>
      <c r="G42" s="58">
        <v>7.2069726464000006E-2</v>
      </c>
    </row>
    <row r="43" spans="1:7" x14ac:dyDescent="0.25">
      <c r="A43" s="59" t="s">
        <v>129</v>
      </c>
      <c r="B43" s="18"/>
      <c r="C43" s="18"/>
      <c r="D43" s="9"/>
      <c r="E43" s="20">
        <v>186793.7</v>
      </c>
      <c r="F43" s="21">
        <v>0.16850000000000001</v>
      </c>
      <c r="G43" s="60"/>
    </row>
    <row r="44" spans="1:7" x14ac:dyDescent="0.25">
      <c r="A44" s="57"/>
      <c r="B44" s="17"/>
      <c r="C44" s="17"/>
      <c r="D44" s="6"/>
      <c r="E44" s="7"/>
      <c r="F44" s="8"/>
      <c r="G44" s="58"/>
    </row>
    <row r="45" spans="1:7" x14ac:dyDescent="0.25">
      <c r="A45" s="59" t="s">
        <v>304</v>
      </c>
      <c r="B45" s="17"/>
      <c r="C45" s="17"/>
      <c r="D45" s="6"/>
      <c r="E45" s="7"/>
      <c r="F45" s="8"/>
      <c r="G45" s="58"/>
    </row>
    <row r="46" spans="1:7" x14ac:dyDescent="0.25">
      <c r="A46" s="59" t="s">
        <v>129</v>
      </c>
      <c r="B46" s="17"/>
      <c r="C46" s="17"/>
      <c r="D46" s="6"/>
      <c r="E46" s="22" t="s">
        <v>123</v>
      </c>
      <c r="F46" s="23" t="s">
        <v>123</v>
      </c>
      <c r="G46" s="58"/>
    </row>
    <row r="47" spans="1:7" x14ac:dyDescent="0.25">
      <c r="A47" s="57"/>
      <c r="B47" s="17"/>
      <c r="C47" s="17"/>
      <c r="D47" s="6"/>
      <c r="E47" s="7"/>
      <c r="F47" s="8"/>
      <c r="G47" s="58"/>
    </row>
    <row r="48" spans="1:7" x14ac:dyDescent="0.25">
      <c r="A48" s="59" t="s">
        <v>305</v>
      </c>
      <c r="B48" s="17"/>
      <c r="C48" s="17"/>
      <c r="D48" s="6"/>
      <c r="E48" s="7"/>
      <c r="F48" s="8"/>
      <c r="G48" s="58"/>
    </row>
    <row r="49" spans="1:7" x14ac:dyDescent="0.25">
      <c r="A49" s="59" t="s">
        <v>129</v>
      </c>
      <c r="B49" s="17"/>
      <c r="C49" s="17"/>
      <c r="D49" s="6"/>
      <c r="E49" s="22" t="s">
        <v>123</v>
      </c>
      <c r="F49" s="23" t="s">
        <v>123</v>
      </c>
      <c r="G49" s="58"/>
    </row>
    <row r="50" spans="1:7" x14ac:dyDescent="0.25">
      <c r="A50" s="57"/>
      <c r="B50" s="17"/>
      <c r="C50" s="17"/>
      <c r="D50" s="6"/>
      <c r="E50" s="7"/>
      <c r="F50" s="8"/>
      <c r="G50" s="58"/>
    </row>
    <row r="51" spans="1:7" x14ac:dyDescent="0.25">
      <c r="A51" s="61" t="s">
        <v>165</v>
      </c>
      <c r="B51" s="40"/>
      <c r="C51" s="40"/>
      <c r="D51" s="41"/>
      <c r="E51" s="20">
        <v>1079171.3999999999</v>
      </c>
      <c r="F51" s="21">
        <v>0.97360000000000002</v>
      </c>
      <c r="G51" s="60"/>
    </row>
    <row r="52" spans="1:7" x14ac:dyDescent="0.25">
      <c r="A52" s="57"/>
      <c r="B52" s="17"/>
      <c r="C52" s="17"/>
      <c r="D52" s="6"/>
      <c r="E52" s="7"/>
      <c r="F52" s="8"/>
      <c r="G52" s="58"/>
    </row>
    <row r="53" spans="1:7" x14ac:dyDescent="0.25">
      <c r="A53" s="57"/>
      <c r="B53" s="17"/>
      <c r="C53" s="17"/>
      <c r="D53" s="6"/>
      <c r="E53" s="7"/>
      <c r="F53" s="8"/>
      <c r="G53" s="58"/>
    </row>
    <row r="54" spans="1:7" x14ac:dyDescent="0.25">
      <c r="A54" s="59" t="s">
        <v>169</v>
      </c>
      <c r="B54" s="17"/>
      <c r="C54" s="17"/>
      <c r="D54" s="6"/>
      <c r="E54" s="7"/>
      <c r="F54" s="8"/>
      <c r="G54" s="58"/>
    </row>
    <row r="55" spans="1:7" x14ac:dyDescent="0.25">
      <c r="A55" s="57" t="s">
        <v>170</v>
      </c>
      <c r="B55" s="17"/>
      <c r="C55" s="17"/>
      <c r="D55" s="6"/>
      <c r="E55" s="7">
        <v>1509.55</v>
      </c>
      <c r="F55" s="8">
        <v>1.4E-3</v>
      </c>
      <c r="G55" s="58">
        <v>7.0182999999999995E-2</v>
      </c>
    </row>
    <row r="56" spans="1:7" x14ac:dyDescent="0.25">
      <c r="A56" s="59" t="s">
        <v>129</v>
      </c>
      <c r="B56" s="18"/>
      <c r="C56" s="18"/>
      <c r="D56" s="9"/>
      <c r="E56" s="20">
        <v>1509.55</v>
      </c>
      <c r="F56" s="21">
        <v>1.4E-3</v>
      </c>
      <c r="G56" s="60"/>
    </row>
    <row r="57" spans="1:7" x14ac:dyDescent="0.25">
      <c r="A57" s="57"/>
      <c r="B57" s="17"/>
      <c r="C57" s="17"/>
      <c r="D57" s="6"/>
      <c r="E57" s="7"/>
      <c r="F57" s="8"/>
      <c r="G57" s="58"/>
    </row>
    <row r="58" spans="1:7" x14ac:dyDescent="0.25">
      <c r="A58" s="61" t="s">
        <v>165</v>
      </c>
      <c r="B58" s="40"/>
      <c r="C58" s="40"/>
      <c r="D58" s="41"/>
      <c r="E58" s="20">
        <v>1509.55</v>
      </c>
      <c r="F58" s="21">
        <v>1.4E-3</v>
      </c>
      <c r="G58" s="60"/>
    </row>
    <row r="59" spans="1:7" x14ac:dyDescent="0.25">
      <c r="A59" s="57" t="s">
        <v>171</v>
      </c>
      <c r="B59" s="17"/>
      <c r="C59" s="17"/>
      <c r="D59" s="6"/>
      <c r="E59" s="7">
        <v>27839.6985313</v>
      </c>
      <c r="F59" s="8">
        <v>2.5113E-2</v>
      </c>
      <c r="G59" s="58"/>
    </row>
    <row r="60" spans="1:7" x14ac:dyDescent="0.25">
      <c r="A60" s="57" t="s">
        <v>173</v>
      </c>
      <c r="B60" s="17"/>
      <c r="C60" s="17"/>
      <c r="D60" s="6"/>
      <c r="E60" s="7">
        <v>35.461468699999998</v>
      </c>
      <c r="F60" s="12">
        <v>-1.13E-4</v>
      </c>
      <c r="G60" s="58">
        <v>7.0182999999999995E-2</v>
      </c>
    </row>
    <row r="61" spans="1:7" x14ac:dyDescent="0.25">
      <c r="A61" s="62" t="s">
        <v>174</v>
      </c>
      <c r="B61" s="19"/>
      <c r="C61" s="19"/>
      <c r="D61" s="13"/>
      <c r="E61" s="14">
        <v>1108556.1100000001</v>
      </c>
      <c r="F61" s="15">
        <v>1</v>
      </c>
      <c r="G61" s="63"/>
    </row>
    <row r="62" spans="1:7" x14ac:dyDescent="0.25">
      <c r="A62" s="48"/>
      <c r="G62" s="49"/>
    </row>
    <row r="63" spans="1:7" x14ac:dyDescent="0.25">
      <c r="A63" s="46" t="s">
        <v>176</v>
      </c>
      <c r="G63" s="49"/>
    </row>
    <row r="64" spans="1:7" x14ac:dyDescent="0.25">
      <c r="A64" s="46"/>
      <c r="G64" s="49"/>
    </row>
    <row r="65" spans="1:7" x14ac:dyDescent="0.25">
      <c r="A65" s="48" t="s">
        <v>178</v>
      </c>
      <c r="G65" s="49"/>
    </row>
    <row r="66" spans="1:7" ht="30" customHeight="1" x14ac:dyDescent="0.25">
      <c r="A66" s="64" t="s">
        <v>179</v>
      </c>
      <c r="B66" s="34" t="s">
        <v>608</v>
      </c>
      <c r="G66" s="49"/>
    </row>
    <row r="67" spans="1:7" x14ac:dyDescent="0.25">
      <c r="A67" s="64" t="s">
        <v>181</v>
      </c>
      <c r="B67" s="33" t="s">
        <v>311</v>
      </c>
      <c r="G67" s="49"/>
    </row>
    <row r="68" spans="1:7" x14ac:dyDescent="0.25">
      <c r="A68" s="64"/>
      <c r="B68" s="33"/>
      <c r="G68" s="49"/>
    </row>
    <row r="69" spans="1:7" x14ac:dyDescent="0.25">
      <c r="A69" s="64" t="s">
        <v>183</v>
      </c>
      <c r="B69" s="35">
        <v>7.4129043011893732</v>
      </c>
      <c r="G69" s="49"/>
    </row>
    <row r="70" spans="1:7" x14ac:dyDescent="0.25">
      <c r="A70" s="64"/>
      <c r="B70" s="33"/>
      <c r="G70" s="49"/>
    </row>
    <row r="71" spans="1:7" x14ac:dyDescent="0.25">
      <c r="A71" s="64" t="s">
        <v>184</v>
      </c>
      <c r="B71" s="36">
        <v>6.1364999999999998</v>
      </c>
      <c r="G71" s="49"/>
    </row>
    <row r="72" spans="1:7" x14ac:dyDescent="0.25">
      <c r="A72" s="64" t="s">
        <v>185</v>
      </c>
      <c r="B72" s="36">
        <v>7.9139275990583418</v>
      </c>
      <c r="G72" s="49"/>
    </row>
    <row r="73" spans="1:7" x14ac:dyDescent="0.25">
      <c r="A73" s="64"/>
      <c r="B73" s="33"/>
      <c r="G73" s="49"/>
    </row>
    <row r="74" spans="1:7" x14ac:dyDescent="0.25">
      <c r="A74" s="64" t="s">
        <v>186</v>
      </c>
      <c r="B74" s="37">
        <v>45382</v>
      </c>
      <c r="G74" s="49"/>
    </row>
    <row r="75" spans="1:7" x14ac:dyDescent="0.25">
      <c r="A75" s="48"/>
      <c r="G75" s="49"/>
    </row>
    <row r="76" spans="1:7" x14ac:dyDescent="0.25">
      <c r="A76" s="48"/>
      <c r="G76" s="49"/>
    </row>
    <row r="77" spans="1:7" x14ac:dyDescent="0.25">
      <c r="A77" s="46" t="s">
        <v>187</v>
      </c>
      <c r="G77" s="49"/>
    </row>
    <row r="78" spans="1:7" x14ac:dyDescent="0.25">
      <c r="A78" s="65" t="s">
        <v>188</v>
      </c>
      <c r="B78" s="66" t="s">
        <v>123</v>
      </c>
      <c r="G78" s="49"/>
    </row>
    <row r="79" spans="1:7" x14ac:dyDescent="0.25">
      <c r="A79" s="48" t="s">
        <v>189</v>
      </c>
      <c r="G79" s="49"/>
    </row>
    <row r="80" spans="1:7" x14ac:dyDescent="0.25">
      <c r="A80" s="48" t="s">
        <v>312</v>
      </c>
      <c r="B80" s="66" t="s">
        <v>191</v>
      </c>
      <c r="C80" s="66" t="s">
        <v>191</v>
      </c>
      <c r="G80" s="49"/>
    </row>
    <row r="81" spans="1:7" x14ac:dyDescent="0.25">
      <c r="A81" s="48"/>
      <c r="B81" s="28">
        <v>45198</v>
      </c>
      <c r="C81" s="28">
        <v>45382</v>
      </c>
      <c r="G81" s="49"/>
    </row>
    <row r="82" spans="1:7" x14ac:dyDescent="0.25">
      <c r="A82" s="48" t="s">
        <v>313</v>
      </c>
      <c r="B82">
        <v>1087.2147</v>
      </c>
      <c r="C82">
        <v>1137.0669</v>
      </c>
      <c r="E82" s="2"/>
      <c r="G82" s="68"/>
    </row>
    <row r="83" spans="1:7" x14ac:dyDescent="0.25">
      <c r="A83" s="48"/>
      <c r="E83" s="2"/>
      <c r="G83" s="68"/>
    </row>
    <row r="84" spans="1:7" x14ac:dyDescent="0.25">
      <c r="A84" s="47" t="s">
        <v>205</v>
      </c>
      <c r="E84" s="2"/>
      <c r="G84" s="68"/>
    </row>
    <row r="85" spans="1:7" x14ac:dyDescent="0.25">
      <c r="A85" s="48"/>
      <c r="E85" s="2"/>
      <c r="G85" s="68"/>
    </row>
    <row r="86" spans="1:7" x14ac:dyDescent="0.25">
      <c r="A86" s="48" t="s">
        <v>207</v>
      </c>
      <c r="B86" s="66" t="s">
        <v>123</v>
      </c>
      <c r="G86" s="49"/>
    </row>
    <row r="87" spans="1:7" x14ac:dyDescent="0.25">
      <c r="A87" s="48" t="s">
        <v>208</v>
      </c>
      <c r="B87" s="66" t="s">
        <v>123</v>
      </c>
      <c r="G87" s="49"/>
    </row>
    <row r="88" spans="1:7" ht="26.1" customHeight="1" x14ac:dyDescent="0.25">
      <c r="A88" s="65" t="s">
        <v>209</v>
      </c>
      <c r="B88" s="66" t="s">
        <v>123</v>
      </c>
      <c r="G88" s="49"/>
    </row>
    <row r="89" spans="1:7" ht="22.5" customHeight="1" x14ac:dyDescent="0.25">
      <c r="A89" s="65" t="s">
        <v>210</v>
      </c>
      <c r="B89" s="66" t="s">
        <v>123</v>
      </c>
      <c r="G89" s="49"/>
    </row>
    <row r="90" spans="1:7" x14ac:dyDescent="0.25">
      <c r="A90" s="48" t="s">
        <v>211</v>
      </c>
      <c r="B90" s="69">
        <f>B72</f>
        <v>7.9139275990583418</v>
      </c>
      <c r="G90" s="49"/>
    </row>
    <row r="91" spans="1:7" ht="34.5" customHeight="1" x14ac:dyDescent="0.25">
      <c r="A91" s="65" t="s">
        <v>212</v>
      </c>
      <c r="B91" s="66" t="s">
        <v>123</v>
      </c>
      <c r="G91" s="49"/>
    </row>
    <row r="92" spans="1:7" ht="30" customHeight="1" x14ac:dyDescent="0.25">
      <c r="A92" s="65" t="s">
        <v>213</v>
      </c>
      <c r="B92" s="66" t="s">
        <v>123</v>
      </c>
      <c r="G92" s="49"/>
    </row>
    <row r="93" spans="1:7" ht="30" customHeight="1" x14ac:dyDescent="0.25">
      <c r="A93" s="65" t="s">
        <v>214</v>
      </c>
      <c r="B93" s="32">
        <v>433896.9144525</v>
      </c>
      <c r="G93" s="49"/>
    </row>
    <row r="94" spans="1:7" x14ac:dyDescent="0.25">
      <c r="A94" s="48" t="s">
        <v>215</v>
      </c>
      <c r="B94" s="66" t="s">
        <v>123</v>
      </c>
      <c r="G94" s="49"/>
    </row>
    <row r="95" spans="1:7" x14ac:dyDescent="0.25">
      <c r="A95" s="48" t="s">
        <v>216</v>
      </c>
      <c r="B95" s="66" t="s">
        <v>123</v>
      </c>
      <c r="G95" s="49"/>
    </row>
    <row r="96" spans="1:7" ht="15.75" customHeight="1" thickBot="1" x14ac:dyDescent="0.3">
      <c r="A96" s="70"/>
      <c r="B96" s="71"/>
      <c r="C96" s="71"/>
      <c r="D96" s="71"/>
      <c r="E96" s="71"/>
      <c r="F96" s="71"/>
      <c r="G96" s="72"/>
    </row>
    <row r="98" spans="1:4" ht="69.95" customHeight="1" x14ac:dyDescent="0.25">
      <c r="A98" s="137" t="s">
        <v>217</v>
      </c>
      <c r="B98" s="137" t="s">
        <v>218</v>
      </c>
      <c r="C98" s="137" t="s">
        <v>5</v>
      </c>
      <c r="D98" s="137" t="s">
        <v>6</v>
      </c>
    </row>
    <row r="99" spans="1:4" ht="69.95" customHeight="1" x14ac:dyDescent="0.25">
      <c r="A99" s="137" t="s">
        <v>608</v>
      </c>
      <c r="B99" s="137"/>
      <c r="C99" s="137" t="s">
        <v>18</v>
      </c>
      <c r="D99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92"/>
  <sheetViews>
    <sheetView showGridLines="0" workbookViewId="0">
      <pane ySplit="6" topLeftCell="A75" activePane="bottomLeft" state="frozen"/>
      <selection pane="bottomLeft"/>
    </sheetView>
  </sheetViews>
  <sheetFormatPr defaultRowHeight="15" x14ac:dyDescent="0.25"/>
  <cols>
    <col min="1" max="1" width="72.8554687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609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40.5" customHeight="1" x14ac:dyDescent="0.25">
      <c r="A4" s="144" t="s">
        <v>610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9" t="s">
        <v>122</v>
      </c>
      <c r="B9" s="17"/>
      <c r="C9" s="17"/>
      <c r="D9" s="6"/>
      <c r="E9" s="44" t="s">
        <v>123</v>
      </c>
      <c r="F9" s="45" t="s">
        <v>123</v>
      </c>
      <c r="G9" s="58"/>
    </row>
    <row r="10" spans="1:8" x14ac:dyDescent="0.25">
      <c r="A10" s="57"/>
      <c r="B10" s="17"/>
      <c r="C10" s="17"/>
      <c r="D10" s="6"/>
      <c r="E10" s="7"/>
      <c r="F10" s="8"/>
      <c r="G10" s="58"/>
    </row>
    <row r="11" spans="1:8" x14ac:dyDescent="0.25">
      <c r="A11" s="59" t="s">
        <v>221</v>
      </c>
      <c r="B11" s="17"/>
      <c r="C11" s="17"/>
      <c r="D11" s="6"/>
      <c r="E11" s="7"/>
      <c r="F11" s="8"/>
      <c r="G11" s="58"/>
    </row>
    <row r="12" spans="1:8" x14ac:dyDescent="0.25">
      <c r="A12" s="59" t="s">
        <v>222</v>
      </c>
      <c r="B12" s="17"/>
      <c r="C12" s="17"/>
      <c r="D12" s="6"/>
      <c r="E12" s="7"/>
      <c r="F12" s="8"/>
      <c r="G12" s="58"/>
    </row>
    <row r="13" spans="1:8" x14ac:dyDescent="0.25">
      <c r="A13" s="57" t="s">
        <v>611</v>
      </c>
      <c r="B13" s="17" t="s">
        <v>612</v>
      </c>
      <c r="C13" s="17" t="s">
        <v>239</v>
      </c>
      <c r="D13" s="6">
        <v>53500000</v>
      </c>
      <c r="E13" s="7">
        <v>54059.66</v>
      </c>
      <c r="F13" s="8">
        <v>9.7100000000000006E-2</v>
      </c>
      <c r="G13" s="58">
        <v>7.3747999999999994E-2</v>
      </c>
    </row>
    <row r="14" spans="1:8" x14ac:dyDescent="0.25">
      <c r="A14" s="57" t="s">
        <v>613</v>
      </c>
      <c r="B14" s="17" t="s">
        <v>614</v>
      </c>
      <c r="C14" s="17" t="s">
        <v>228</v>
      </c>
      <c r="D14" s="6">
        <v>40500000</v>
      </c>
      <c r="E14" s="7">
        <v>40906.78</v>
      </c>
      <c r="F14" s="8">
        <v>7.3499999999999996E-2</v>
      </c>
      <c r="G14" s="58">
        <v>7.3800000000000004E-2</v>
      </c>
    </row>
    <row r="15" spans="1:8" x14ac:dyDescent="0.25">
      <c r="A15" s="57" t="s">
        <v>615</v>
      </c>
      <c r="B15" s="17" t="s">
        <v>616</v>
      </c>
      <c r="C15" s="17" t="s">
        <v>228</v>
      </c>
      <c r="D15" s="6">
        <v>37700000</v>
      </c>
      <c r="E15" s="7">
        <v>38017.17</v>
      </c>
      <c r="F15" s="8">
        <v>6.83E-2</v>
      </c>
      <c r="G15" s="58">
        <v>7.4449000000000001E-2</v>
      </c>
    </row>
    <row r="16" spans="1:8" x14ac:dyDescent="0.25">
      <c r="A16" s="57" t="s">
        <v>617</v>
      </c>
      <c r="B16" s="17" t="s">
        <v>618</v>
      </c>
      <c r="C16" s="17" t="s">
        <v>228</v>
      </c>
      <c r="D16" s="6">
        <v>37500000</v>
      </c>
      <c r="E16" s="7">
        <v>37700.629999999997</v>
      </c>
      <c r="F16" s="8">
        <v>6.7699999999999996E-2</v>
      </c>
      <c r="G16" s="58">
        <v>7.4550000000000005E-2</v>
      </c>
    </row>
    <row r="17" spans="1:7" x14ac:dyDescent="0.25">
      <c r="A17" s="57" t="s">
        <v>619</v>
      </c>
      <c r="B17" s="17" t="s">
        <v>620</v>
      </c>
      <c r="C17" s="17" t="s">
        <v>228</v>
      </c>
      <c r="D17" s="6">
        <v>37000000</v>
      </c>
      <c r="E17" s="7">
        <v>37119.07</v>
      </c>
      <c r="F17" s="8">
        <v>6.6699999999999995E-2</v>
      </c>
      <c r="G17" s="58">
        <v>7.4149999999999994E-2</v>
      </c>
    </row>
    <row r="18" spans="1:7" x14ac:dyDescent="0.25">
      <c r="A18" s="57" t="s">
        <v>621</v>
      </c>
      <c r="B18" s="17" t="s">
        <v>622</v>
      </c>
      <c r="C18" s="17" t="s">
        <v>228</v>
      </c>
      <c r="D18" s="6">
        <v>35000000</v>
      </c>
      <c r="E18" s="7">
        <v>35260.79</v>
      </c>
      <c r="F18" s="8">
        <v>6.3299999999999995E-2</v>
      </c>
      <c r="G18" s="58">
        <v>7.3206999999999994E-2</v>
      </c>
    </row>
    <row r="19" spans="1:7" x14ac:dyDescent="0.25">
      <c r="A19" s="57" t="s">
        <v>623</v>
      </c>
      <c r="B19" s="17" t="s">
        <v>624</v>
      </c>
      <c r="C19" s="17" t="s">
        <v>239</v>
      </c>
      <c r="D19" s="6">
        <v>35000000</v>
      </c>
      <c r="E19" s="7">
        <v>35193.760000000002</v>
      </c>
      <c r="F19" s="8">
        <v>6.3200000000000006E-2</v>
      </c>
      <c r="G19" s="58">
        <v>7.4300000000000005E-2</v>
      </c>
    </row>
    <row r="20" spans="1:7" x14ac:dyDescent="0.25">
      <c r="A20" s="57" t="s">
        <v>625</v>
      </c>
      <c r="B20" s="17" t="s">
        <v>626</v>
      </c>
      <c r="C20" s="17" t="s">
        <v>228</v>
      </c>
      <c r="D20" s="6">
        <v>35000000</v>
      </c>
      <c r="E20" s="7">
        <v>35094.68</v>
      </c>
      <c r="F20" s="8">
        <v>6.3E-2</v>
      </c>
      <c r="G20" s="58">
        <v>7.4874999999999997E-2</v>
      </c>
    </row>
    <row r="21" spans="1:7" x14ac:dyDescent="0.25">
      <c r="A21" s="57" t="s">
        <v>627</v>
      </c>
      <c r="B21" s="17" t="s">
        <v>628</v>
      </c>
      <c r="C21" s="17" t="s">
        <v>228</v>
      </c>
      <c r="D21" s="6">
        <v>29500000</v>
      </c>
      <c r="E21" s="7">
        <v>30124.9</v>
      </c>
      <c r="F21" s="8">
        <v>5.4100000000000002E-2</v>
      </c>
      <c r="G21" s="58">
        <v>7.4149999999999994E-2</v>
      </c>
    </row>
    <row r="22" spans="1:7" x14ac:dyDescent="0.25">
      <c r="A22" s="57" t="s">
        <v>554</v>
      </c>
      <c r="B22" s="17" t="s">
        <v>555</v>
      </c>
      <c r="C22" s="17" t="s">
        <v>228</v>
      </c>
      <c r="D22" s="6">
        <v>24000000</v>
      </c>
      <c r="E22" s="7">
        <v>23181.84</v>
      </c>
      <c r="F22" s="8">
        <v>4.1599999999999998E-2</v>
      </c>
      <c r="G22" s="58">
        <v>7.5024999999999994E-2</v>
      </c>
    </row>
    <row r="23" spans="1:7" x14ac:dyDescent="0.25">
      <c r="A23" s="57" t="s">
        <v>629</v>
      </c>
      <c r="B23" s="17" t="s">
        <v>630</v>
      </c>
      <c r="C23" s="17" t="s">
        <v>228</v>
      </c>
      <c r="D23" s="6">
        <v>16000000</v>
      </c>
      <c r="E23" s="7">
        <v>16262.32</v>
      </c>
      <c r="F23" s="8">
        <v>2.92E-2</v>
      </c>
      <c r="G23" s="58">
        <v>7.4449000000000001E-2</v>
      </c>
    </row>
    <row r="24" spans="1:7" x14ac:dyDescent="0.25">
      <c r="A24" s="57" t="s">
        <v>631</v>
      </c>
      <c r="B24" s="17" t="s">
        <v>632</v>
      </c>
      <c r="C24" s="17" t="s">
        <v>228</v>
      </c>
      <c r="D24" s="6">
        <v>15000000</v>
      </c>
      <c r="E24" s="7">
        <v>15479.66</v>
      </c>
      <c r="F24" s="8">
        <v>2.7799999999999998E-2</v>
      </c>
      <c r="G24" s="58">
        <v>7.3649999999999993E-2</v>
      </c>
    </row>
    <row r="25" spans="1:7" x14ac:dyDescent="0.25">
      <c r="A25" s="57" t="s">
        <v>633</v>
      </c>
      <c r="B25" s="17" t="s">
        <v>634</v>
      </c>
      <c r="C25" s="17" t="s">
        <v>228</v>
      </c>
      <c r="D25" s="6">
        <v>15000000</v>
      </c>
      <c r="E25" s="7">
        <v>15185.57</v>
      </c>
      <c r="F25" s="8">
        <v>2.7300000000000001E-2</v>
      </c>
      <c r="G25" s="58">
        <v>7.4874999999999997E-2</v>
      </c>
    </row>
    <row r="26" spans="1:7" x14ac:dyDescent="0.25">
      <c r="A26" s="57" t="s">
        <v>556</v>
      </c>
      <c r="B26" s="17" t="s">
        <v>557</v>
      </c>
      <c r="C26" s="17" t="s">
        <v>228</v>
      </c>
      <c r="D26" s="6">
        <v>12500000</v>
      </c>
      <c r="E26" s="7">
        <v>12067.88</v>
      </c>
      <c r="F26" s="8">
        <v>2.1700000000000001E-2</v>
      </c>
      <c r="G26" s="58">
        <v>7.5050000000000006E-2</v>
      </c>
    </row>
    <row r="27" spans="1:7" x14ac:dyDescent="0.25">
      <c r="A27" s="57" t="s">
        <v>635</v>
      </c>
      <c r="B27" s="17" t="s">
        <v>636</v>
      </c>
      <c r="C27" s="17" t="s">
        <v>228</v>
      </c>
      <c r="D27" s="6">
        <v>10000000</v>
      </c>
      <c r="E27" s="7">
        <v>10237.469999999999</v>
      </c>
      <c r="F27" s="8">
        <v>1.84E-2</v>
      </c>
      <c r="G27" s="58">
        <v>7.4449000000000001E-2</v>
      </c>
    </row>
    <row r="28" spans="1:7" x14ac:dyDescent="0.25">
      <c r="A28" s="57" t="s">
        <v>637</v>
      </c>
      <c r="B28" s="17" t="s">
        <v>638</v>
      </c>
      <c r="C28" s="17" t="s">
        <v>228</v>
      </c>
      <c r="D28" s="6">
        <v>9000000</v>
      </c>
      <c r="E28" s="7">
        <v>9108.76</v>
      </c>
      <c r="F28" s="8">
        <v>1.6400000000000001E-2</v>
      </c>
      <c r="G28" s="58">
        <v>7.4499999999999997E-2</v>
      </c>
    </row>
    <row r="29" spans="1:7" x14ac:dyDescent="0.25">
      <c r="A29" s="57" t="s">
        <v>639</v>
      </c>
      <c r="B29" s="17" t="s">
        <v>640</v>
      </c>
      <c r="C29" s="17" t="s">
        <v>228</v>
      </c>
      <c r="D29" s="6">
        <v>8000000</v>
      </c>
      <c r="E29" s="7">
        <v>8036.06</v>
      </c>
      <c r="F29" s="8">
        <v>1.44E-2</v>
      </c>
      <c r="G29" s="58">
        <v>7.3557999999999998E-2</v>
      </c>
    </row>
    <row r="30" spans="1:7" x14ac:dyDescent="0.25">
      <c r="A30" s="57" t="s">
        <v>641</v>
      </c>
      <c r="B30" s="17" t="s">
        <v>642</v>
      </c>
      <c r="C30" s="17" t="s">
        <v>228</v>
      </c>
      <c r="D30" s="6">
        <v>3000000</v>
      </c>
      <c r="E30" s="7">
        <v>3217.17</v>
      </c>
      <c r="F30" s="8">
        <v>5.7999999999999996E-3</v>
      </c>
      <c r="G30" s="58">
        <v>7.3649999999999993E-2</v>
      </c>
    </row>
    <row r="31" spans="1:7" x14ac:dyDescent="0.25">
      <c r="A31" s="57" t="s">
        <v>643</v>
      </c>
      <c r="B31" s="17" t="s">
        <v>644</v>
      </c>
      <c r="C31" s="17" t="s">
        <v>228</v>
      </c>
      <c r="D31" s="6">
        <v>1000000</v>
      </c>
      <c r="E31" s="7">
        <v>1011.71</v>
      </c>
      <c r="F31" s="8">
        <v>1.8E-3</v>
      </c>
      <c r="G31" s="58">
        <v>7.4899999999999994E-2</v>
      </c>
    </row>
    <row r="32" spans="1:7" x14ac:dyDescent="0.25">
      <c r="A32" s="59" t="s">
        <v>129</v>
      </c>
      <c r="B32" s="18"/>
      <c r="C32" s="18"/>
      <c r="D32" s="9"/>
      <c r="E32" s="20">
        <v>457265.88</v>
      </c>
      <c r="F32" s="21">
        <v>0.82130000000000003</v>
      </c>
      <c r="G32" s="60"/>
    </row>
    <row r="33" spans="1:7" x14ac:dyDescent="0.25">
      <c r="A33" s="57"/>
      <c r="B33" s="17"/>
      <c r="C33" s="17"/>
      <c r="D33" s="6"/>
      <c r="E33" s="7"/>
      <c r="F33" s="8"/>
      <c r="G33" s="58"/>
    </row>
    <row r="34" spans="1:7" x14ac:dyDescent="0.25">
      <c r="A34" s="59" t="s">
        <v>454</v>
      </c>
      <c r="B34" s="17"/>
      <c r="C34" s="17"/>
      <c r="D34" s="6"/>
      <c r="E34" s="7"/>
      <c r="F34" s="8"/>
      <c r="G34" s="58"/>
    </row>
    <row r="35" spans="1:7" x14ac:dyDescent="0.25">
      <c r="A35" s="57" t="s">
        <v>645</v>
      </c>
      <c r="B35" s="17" t="s">
        <v>646</v>
      </c>
      <c r="C35" s="17" t="s">
        <v>128</v>
      </c>
      <c r="D35" s="6">
        <v>58500000</v>
      </c>
      <c r="E35" s="7">
        <v>59127.94</v>
      </c>
      <c r="F35" s="8">
        <v>0.1062</v>
      </c>
      <c r="G35" s="58">
        <v>7.2119426624000005E-2</v>
      </c>
    </row>
    <row r="36" spans="1:7" x14ac:dyDescent="0.25">
      <c r="A36" s="57" t="s">
        <v>647</v>
      </c>
      <c r="B36" s="17" t="s">
        <v>648</v>
      </c>
      <c r="C36" s="17" t="s">
        <v>128</v>
      </c>
      <c r="D36" s="6">
        <v>21500000</v>
      </c>
      <c r="E36" s="7">
        <v>21742.05</v>
      </c>
      <c r="F36" s="8">
        <v>3.9E-2</v>
      </c>
      <c r="G36" s="58">
        <v>7.2099753505999994E-2</v>
      </c>
    </row>
    <row r="37" spans="1:7" x14ac:dyDescent="0.25">
      <c r="A37" s="59" t="s">
        <v>129</v>
      </c>
      <c r="B37" s="18"/>
      <c r="C37" s="18"/>
      <c r="D37" s="9"/>
      <c r="E37" s="20">
        <v>80869.990000000005</v>
      </c>
      <c r="F37" s="21">
        <v>0.1452</v>
      </c>
      <c r="G37" s="60"/>
    </row>
    <row r="38" spans="1:7" x14ac:dyDescent="0.25">
      <c r="A38" s="57"/>
      <c r="B38" s="17"/>
      <c r="C38" s="17"/>
      <c r="D38" s="6"/>
      <c r="E38" s="7"/>
      <c r="F38" s="8"/>
      <c r="G38" s="58"/>
    </row>
    <row r="39" spans="1:7" x14ac:dyDescent="0.25">
      <c r="A39" s="59" t="s">
        <v>304</v>
      </c>
      <c r="B39" s="17"/>
      <c r="C39" s="17"/>
      <c r="D39" s="6"/>
      <c r="E39" s="7"/>
      <c r="F39" s="8"/>
      <c r="G39" s="58"/>
    </row>
    <row r="40" spans="1:7" x14ac:dyDescent="0.25">
      <c r="A40" s="59" t="s">
        <v>129</v>
      </c>
      <c r="B40" s="17"/>
      <c r="C40" s="17"/>
      <c r="D40" s="6"/>
      <c r="E40" s="22" t="s">
        <v>123</v>
      </c>
      <c r="F40" s="23" t="s">
        <v>123</v>
      </c>
      <c r="G40" s="58"/>
    </row>
    <row r="41" spans="1:7" x14ac:dyDescent="0.25">
      <c r="A41" s="57"/>
      <c r="B41" s="17"/>
      <c r="C41" s="17"/>
      <c r="D41" s="6"/>
      <c r="E41" s="7"/>
      <c r="F41" s="8"/>
      <c r="G41" s="58"/>
    </row>
    <row r="42" spans="1:7" x14ac:dyDescent="0.25">
      <c r="A42" s="59" t="s">
        <v>305</v>
      </c>
      <c r="B42" s="17"/>
      <c r="C42" s="17"/>
      <c r="D42" s="6"/>
      <c r="E42" s="7"/>
      <c r="F42" s="8"/>
      <c r="G42" s="58"/>
    </row>
    <row r="43" spans="1:7" x14ac:dyDescent="0.25">
      <c r="A43" s="59" t="s">
        <v>129</v>
      </c>
      <c r="B43" s="17"/>
      <c r="C43" s="17"/>
      <c r="D43" s="6"/>
      <c r="E43" s="22" t="s">
        <v>123</v>
      </c>
      <c r="F43" s="23" t="s">
        <v>123</v>
      </c>
      <c r="G43" s="58"/>
    </row>
    <row r="44" spans="1:7" x14ac:dyDescent="0.25">
      <c r="A44" s="57"/>
      <c r="B44" s="17"/>
      <c r="C44" s="17"/>
      <c r="D44" s="6"/>
      <c r="E44" s="7"/>
      <c r="F44" s="8"/>
      <c r="G44" s="58"/>
    </row>
    <row r="45" spans="1:7" x14ac:dyDescent="0.25">
      <c r="A45" s="61" t="s">
        <v>165</v>
      </c>
      <c r="B45" s="40"/>
      <c r="C45" s="40"/>
      <c r="D45" s="41"/>
      <c r="E45" s="20">
        <v>538135.87</v>
      </c>
      <c r="F45" s="21">
        <v>0.96650000000000003</v>
      </c>
      <c r="G45" s="60"/>
    </row>
    <row r="46" spans="1:7" x14ac:dyDescent="0.25">
      <c r="A46" s="57"/>
      <c r="B46" s="17"/>
      <c r="C46" s="17"/>
      <c r="D46" s="6"/>
      <c r="E46" s="7"/>
      <c r="F46" s="8"/>
      <c r="G46" s="58"/>
    </row>
    <row r="47" spans="1:7" x14ac:dyDescent="0.25">
      <c r="A47" s="57"/>
      <c r="B47" s="17"/>
      <c r="C47" s="17"/>
      <c r="D47" s="6"/>
      <c r="E47" s="7"/>
      <c r="F47" s="8"/>
      <c r="G47" s="58"/>
    </row>
    <row r="48" spans="1:7" x14ac:dyDescent="0.25">
      <c r="A48" s="59" t="s">
        <v>169</v>
      </c>
      <c r="B48" s="17"/>
      <c r="C48" s="17"/>
      <c r="D48" s="6"/>
      <c r="E48" s="7"/>
      <c r="F48" s="8"/>
      <c r="G48" s="58"/>
    </row>
    <row r="49" spans="1:7" x14ac:dyDescent="0.25">
      <c r="A49" s="57" t="s">
        <v>170</v>
      </c>
      <c r="B49" s="17"/>
      <c r="C49" s="17"/>
      <c r="D49" s="6"/>
      <c r="E49" s="7">
        <v>3538.6</v>
      </c>
      <c r="F49" s="8">
        <v>6.4000000000000003E-3</v>
      </c>
      <c r="G49" s="58">
        <v>7.0182999999999995E-2</v>
      </c>
    </row>
    <row r="50" spans="1:7" x14ac:dyDescent="0.25">
      <c r="A50" s="59" t="s">
        <v>129</v>
      </c>
      <c r="B50" s="18"/>
      <c r="C50" s="18"/>
      <c r="D50" s="9"/>
      <c r="E50" s="20">
        <v>3538.6</v>
      </c>
      <c r="F50" s="21">
        <v>6.4000000000000003E-3</v>
      </c>
      <c r="G50" s="60"/>
    </row>
    <row r="51" spans="1:7" x14ac:dyDescent="0.25">
      <c r="A51" s="57"/>
      <c r="B51" s="17"/>
      <c r="C51" s="17"/>
      <c r="D51" s="6"/>
      <c r="E51" s="7"/>
      <c r="F51" s="8"/>
      <c r="G51" s="58"/>
    </row>
    <row r="52" spans="1:7" x14ac:dyDescent="0.25">
      <c r="A52" s="61" t="s">
        <v>165</v>
      </c>
      <c r="B52" s="40"/>
      <c r="C52" s="40"/>
      <c r="D52" s="41"/>
      <c r="E52" s="20">
        <v>3538.6</v>
      </c>
      <c r="F52" s="21">
        <v>6.4000000000000003E-3</v>
      </c>
      <c r="G52" s="60"/>
    </row>
    <row r="53" spans="1:7" x14ac:dyDescent="0.25">
      <c r="A53" s="57" t="s">
        <v>171</v>
      </c>
      <c r="B53" s="17"/>
      <c r="C53" s="17"/>
      <c r="D53" s="6"/>
      <c r="E53" s="7">
        <v>11620.254210499999</v>
      </c>
      <c r="F53" s="8">
        <v>2.0868999999999999E-2</v>
      </c>
      <c r="G53" s="58"/>
    </row>
    <row r="54" spans="1:7" x14ac:dyDescent="0.25">
      <c r="A54" s="57" t="s">
        <v>173</v>
      </c>
      <c r="B54" s="17"/>
      <c r="C54" s="17"/>
      <c r="D54" s="6"/>
      <c r="E54" s="7">
        <v>3515.4257895000001</v>
      </c>
      <c r="F54" s="8">
        <v>6.2310000000000004E-3</v>
      </c>
      <c r="G54" s="58">
        <v>7.0182999999999995E-2</v>
      </c>
    </row>
    <row r="55" spans="1:7" x14ac:dyDescent="0.25">
      <c r="A55" s="62" t="s">
        <v>174</v>
      </c>
      <c r="B55" s="19"/>
      <c r="C55" s="19"/>
      <c r="D55" s="13"/>
      <c r="E55" s="14">
        <v>556810.15</v>
      </c>
      <c r="F55" s="15">
        <v>1</v>
      </c>
      <c r="G55" s="63"/>
    </row>
    <row r="56" spans="1:7" x14ac:dyDescent="0.25">
      <c r="A56" s="48"/>
      <c r="G56" s="49"/>
    </row>
    <row r="57" spans="1:7" x14ac:dyDescent="0.25">
      <c r="A57" s="46" t="s">
        <v>176</v>
      </c>
      <c r="G57" s="49"/>
    </row>
    <row r="58" spans="1:7" x14ac:dyDescent="0.25">
      <c r="A58" s="48"/>
      <c r="G58" s="49"/>
    </row>
    <row r="59" spans="1:7" x14ac:dyDescent="0.25">
      <c r="A59" s="48" t="s">
        <v>178</v>
      </c>
      <c r="G59" s="49"/>
    </row>
    <row r="60" spans="1:7" ht="30" customHeight="1" x14ac:dyDescent="0.25">
      <c r="A60" s="64" t="s">
        <v>179</v>
      </c>
      <c r="B60" s="34" t="s">
        <v>649</v>
      </c>
      <c r="G60" s="49"/>
    </row>
    <row r="61" spans="1:7" x14ac:dyDescent="0.25">
      <c r="A61" s="64" t="s">
        <v>181</v>
      </c>
      <c r="B61" s="33" t="s">
        <v>311</v>
      </c>
      <c r="G61" s="49"/>
    </row>
    <row r="62" spans="1:7" x14ac:dyDescent="0.25">
      <c r="A62" s="64"/>
      <c r="B62" s="33"/>
      <c r="G62" s="49"/>
    </row>
    <row r="63" spans="1:7" x14ac:dyDescent="0.25">
      <c r="A63" s="64" t="s">
        <v>183</v>
      </c>
      <c r="B63" s="35">
        <v>7.3849836328062333</v>
      </c>
      <c r="G63" s="49"/>
    </row>
    <row r="64" spans="1:7" x14ac:dyDescent="0.25">
      <c r="A64" s="64"/>
      <c r="B64" s="33"/>
      <c r="G64" s="49"/>
    </row>
    <row r="65" spans="1:7" x14ac:dyDescent="0.25">
      <c r="A65" s="64" t="s">
        <v>184</v>
      </c>
      <c r="B65" s="36">
        <v>6.5278999999999998</v>
      </c>
      <c r="G65" s="49"/>
    </row>
    <row r="66" spans="1:7" x14ac:dyDescent="0.25">
      <c r="A66" s="64" t="s">
        <v>185</v>
      </c>
      <c r="B66" s="36">
        <v>8.7209984086229682</v>
      </c>
      <c r="G66" s="49"/>
    </row>
    <row r="67" spans="1:7" x14ac:dyDescent="0.25">
      <c r="A67" s="64"/>
      <c r="B67" s="33"/>
      <c r="G67" s="49"/>
    </row>
    <row r="68" spans="1:7" x14ac:dyDescent="0.25">
      <c r="A68" s="64" t="s">
        <v>186</v>
      </c>
      <c r="B68" s="37">
        <v>45382</v>
      </c>
      <c r="G68" s="49"/>
    </row>
    <row r="69" spans="1:7" x14ac:dyDescent="0.25">
      <c r="A69" s="48"/>
      <c r="G69" s="49"/>
    </row>
    <row r="70" spans="1:7" x14ac:dyDescent="0.25">
      <c r="A70" s="46" t="s">
        <v>187</v>
      </c>
      <c r="G70" s="49"/>
    </row>
    <row r="71" spans="1:7" x14ac:dyDescent="0.25">
      <c r="A71" s="65" t="s">
        <v>188</v>
      </c>
      <c r="B71" s="66" t="s">
        <v>123</v>
      </c>
      <c r="G71" s="49"/>
    </row>
    <row r="72" spans="1:7" x14ac:dyDescent="0.25">
      <c r="A72" s="48" t="s">
        <v>189</v>
      </c>
      <c r="G72" s="49"/>
    </row>
    <row r="73" spans="1:7" x14ac:dyDescent="0.25">
      <c r="A73" s="48" t="s">
        <v>312</v>
      </c>
      <c r="B73" s="66" t="s">
        <v>191</v>
      </c>
      <c r="C73" s="66" t="s">
        <v>191</v>
      </c>
      <c r="G73" s="49"/>
    </row>
    <row r="74" spans="1:7" x14ac:dyDescent="0.25">
      <c r="A74" s="48"/>
      <c r="B74" s="28">
        <v>45198</v>
      </c>
      <c r="C74" s="28">
        <v>45382</v>
      </c>
      <c r="G74" s="49"/>
    </row>
    <row r="75" spans="1:7" x14ac:dyDescent="0.25">
      <c r="A75" s="48" t="s">
        <v>313</v>
      </c>
      <c r="B75">
        <v>1056.9202</v>
      </c>
      <c r="C75">
        <v>1106.0144</v>
      </c>
      <c r="E75" s="2"/>
      <c r="G75" s="68"/>
    </row>
    <row r="76" spans="1:7" x14ac:dyDescent="0.25">
      <c r="A76" s="48"/>
      <c r="E76" s="2"/>
      <c r="G76" s="68"/>
    </row>
    <row r="77" spans="1:7" x14ac:dyDescent="0.25">
      <c r="A77" s="47" t="s">
        <v>205</v>
      </c>
      <c r="E77" s="2"/>
      <c r="G77" s="68"/>
    </row>
    <row r="78" spans="1:7" x14ac:dyDescent="0.25">
      <c r="A78" s="48"/>
      <c r="E78" s="2"/>
      <c r="G78" s="68"/>
    </row>
    <row r="79" spans="1:7" x14ac:dyDescent="0.25">
      <c r="A79" s="48" t="s">
        <v>207</v>
      </c>
      <c r="B79" s="66" t="s">
        <v>123</v>
      </c>
      <c r="G79" s="49"/>
    </row>
    <row r="80" spans="1:7" x14ac:dyDescent="0.25">
      <c r="A80" s="48" t="s">
        <v>208</v>
      </c>
      <c r="B80" s="66" t="s">
        <v>123</v>
      </c>
      <c r="G80" s="49"/>
    </row>
    <row r="81" spans="1:7" ht="18.95" customHeight="1" x14ac:dyDescent="0.25">
      <c r="A81" s="65" t="s">
        <v>209</v>
      </c>
      <c r="B81" s="66" t="s">
        <v>123</v>
      </c>
      <c r="G81" s="49"/>
    </row>
    <row r="82" spans="1:7" ht="19.5" customHeight="1" x14ac:dyDescent="0.25">
      <c r="A82" s="65" t="s">
        <v>210</v>
      </c>
      <c r="B82" s="66" t="s">
        <v>123</v>
      </c>
      <c r="G82" s="49"/>
    </row>
    <row r="83" spans="1:7" ht="15.95" customHeight="1" x14ac:dyDescent="0.25">
      <c r="A83" s="48" t="s">
        <v>211</v>
      </c>
      <c r="B83" s="69">
        <f>B66</f>
        <v>8.7209984086229682</v>
      </c>
      <c r="G83" s="49"/>
    </row>
    <row r="84" spans="1:7" ht="33.6" customHeight="1" x14ac:dyDescent="0.25">
      <c r="A84" s="65" t="s">
        <v>212</v>
      </c>
      <c r="B84" s="66" t="s">
        <v>123</v>
      </c>
      <c r="G84" s="49"/>
    </row>
    <row r="85" spans="1:7" ht="30" customHeight="1" x14ac:dyDescent="0.25">
      <c r="A85" s="65" t="s">
        <v>213</v>
      </c>
      <c r="B85" s="66" t="s">
        <v>123</v>
      </c>
      <c r="G85" s="49"/>
    </row>
    <row r="86" spans="1:7" ht="30" customHeight="1" x14ac:dyDescent="0.25">
      <c r="A86" s="65" t="s">
        <v>214</v>
      </c>
      <c r="B86" s="32">
        <v>208615.90872760001</v>
      </c>
      <c r="G86" s="49"/>
    </row>
    <row r="87" spans="1:7" x14ac:dyDescent="0.25">
      <c r="A87" s="48" t="s">
        <v>215</v>
      </c>
      <c r="B87" s="66" t="s">
        <v>123</v>
      </c>
      <c r="G87" s="49"/>
    </row>
    <row r="88" spans="1:7" x14ac:dyDescent="0.25">
      <c r="A88" s="48" t="s">
        <v>216</v>
      </c>
      <c r="B88" s="66" t="s">
        <v>123</v>
      </c>
      <c r="G88" s="49"/>
    </row>
    <row r="89" spans="1:7" ht="15.75" customHeight="1" thickBot="1" x14ac:dyDescent="0.3">
      <c r="A89" s="70"/>
      <c r="B89" s="71"/>
      <c r="C89" s="71"/>
      <c r="D89" s="71"/>
      <c r="E89" s="71"/>
      <c r="F89" s="71"/>
      <c r="G89" s="72"/>
    </row>
    <row r="91" spans="1:7" ht="69.95" customHeight="1" x14ac:dyDescent="0.25">
      <c r="A91" s="137" t="s">
        <v>217</v>
      </c>
      <c r="B91" s="137" t="s">
        <v>218</v>
      </c>
      <c r="C91" s="137" t="s">
        <v>5</v>
      </c>
      <c r="D91" s="137" t="s">
        <v>6</v>
      </c>
    </row>
    <row r="92" spans="1:7" ht="69.95" customHeight="1" x14ac:dyDescent="0.25">
      <c r="A92" s="137" t="s">
        <v>650</v>
      </c>
      <c r="B92" s="137"/>
      <c r="C92" s="137" t="s">
        <v>20</v>
      </c>
      <c r="D92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120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71.140625" bestFit="1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651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36.6" customHeight="1" x14ac:dyDescent="0.25">
      <c r="A4" s="144" t="s">
        <v>652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9" t="s">
        <v>122</v>
      </c>
      <c r="B9" s="17"/>
      <c r="C9" s="17"/>
      <c r="D9" s="6"/>
      <c r="E9" s="44" t="s">
        <v>123</v>
      </c>
      <c r="F9" s="45" t="s">
        <v>123</v>
      </c>
      <c r="G9" s="58"/>
    </row>
    <row r="10" spans="1:8" x14ac:dyDescent="0.25">
      <c r="A10" s="57"/>
      <c r="B10" s="17"/>
      <c r="C10" s="17"/>
      <c r="D10" s="6"/>
      <c r="E10" s="7"/>
      <c r="F10" s="8"/>
      <c r="G10" s="58"/>
    </row>
    <row r="11" spans="1:8" x14ac:dyDescent="0.25">
      <c r="A11" s="59" t="s">
        <v>221</v>
      </c>
      <c r="B11" s="17"/>
      <c r="C11" s="17"/>
      <c r="D11" s="6"/>
      <c r="E11" s="7"/>
      <c r="F11" s="8"/>
      <c r="G11" s="58"/>
    </row>
    <row r="12" spans="1:8" x14ac:dyDescent="0.25">
      <c r="A12" s="59" t="s">
        <v>222</v>
      </c>
      <c r="B12" s="17"/>
      <c r="C12" s="17"/>
      <c r="D12" s="6"/>
      <c r="E12" s="7"/>
      <c r="F12" s="8"/>
      <c r="G12" s="58"/>
    </row>
    <row r="13" spans="1:8" x14ac:dyDescent="0.25">
      <c r="A13" s="57" t="s">
        <v>336</v>
      </c>
      <c r="B13" s="17" t="s">
        <v>337</v>
      </c>
      <c r="C13" s="17" t="s">
        <v>338</v>
      </c>
      <c r="D13" s="6">
        <v>2500000</v>
      </c>
      <c r="E13" s="7">
        <v>2493.12</v>
      </c>
      <c r="F13" s="8">
        <v>8.5500000000000007E-2</v>
      </c>
      <c r="G13" s="58">
        <v>7.4575000000000002E-2</v>
      </c>
    </row>
    <row r="14" spans="1:8" x14ac:dyDescent="0.25">
      <c r="A14" s="57" t="s">
        <v>523</v>
      </c>
      <c r="B14" s="17" t="s">
        <v>524</v>
      </c>
      <c r="C14" s="17" t="s">
        <v>239</v>
      </c>
      <c r="D14" s="6">
        <v>2000000</v>
      </c>
      <c r="E14" s="7">
        <v>2087.17</v>
      </c>
      <c r="F14" s="8">
        <v>7.1599999999999997E-2</v>
      </c>
      <c r="G14" s="58">
        <v>7.4788999999999994E-2</v>
      </c>
    </row>
    <row r="15" spans="1:8" x14ac:dyDescent="0.25">
      <c r="A15" s="57" t="s">
        <v>351</v>
      </c>
      <c r="B15" s="17" t="s">
        <v>352</v>
      </c>
      <c r="C15" s="17" t="s">
        <v>228</v>
      </c>
      <c r="D15" s="6">
        <v>2000000</v>
      </c>
      <c r="E15" s="7">
        <v>2003.18</v>
      </c>
      <c r="F15" s="8">
        <v>6.8699999999999997E-2</v>
      </c>
      <c r="G15" s="58">
        <v>7.4499999999999997E-2</v>
      </c>
    </row>
    <row r="16" spans="1:8" x14ac:dyDescent="0.25">
      <c r="A16" s="57" t="s">
        <v>320</v>
      </c>
      <c r="B16" s="17" t="s">
        <v>321</v>
      </c>
      <c r="C16" s="17" t="s">
        <v>228</v>
      </c>
      <c r="D16" s="6">
        <v>1990000</v>
      </c>
      <c r="E16" s="7">
        <v>1952.84</v>
      </c>
      <c r="F16" s="8">
        <v>6.7000000000000004E-2</v>
      </c>
      <c r="G16" s="58">
        <v>7.4249999999999997E-2</v>
      </c>
    </row>
    <row r="17" spans="1:7" x14ac:dyDescent="0.25">
      <c r="A17" s="57" t="s">
        <v>363</v>
      </c>
      <c r="B17" s="17" t="s">
        <v>364</v>
      </c>
      <c r="C17" s="17" t="s">
        <v>228</v>
      </c>
      <c r="D17" s="6">
        <v>1850000</v>
      </c>
      <c r="E17" s="7">
        <v>1947.99</v>
      </c>
      <c r="F17" s="8">
        <v>6.6799999999999998E-2</v>
      </c>
      <c r="G17" s="58">
        <v>7.5450000000000003E-2</v>
      </c>
    </row>
    <row r="18" spans="1:7" x14ac:dyDescent="0.25">
      <c r="A18" s="57" t="s">
        <v>369</v>
      </c>
      <c r="B18" s="17" t="s">
        <v>370</v>
      </c>
      <c r="C18" s="17" t="s">
        <v>371</v>
      </c>
      <c r="D18" s="6">
        <v>1900000</v>
      </c>
      <c r="E18" s="7">
        <v>1897.64</v>
      </c>
      <c r="F18" s="8">
        <v>6.5100000000000005E-2</v>
      </c>
      <c r="G18" s="58">
        <v>7.6545000000000002E-2</v>
      </c>
    </row>
    <row r="19" spans="1:7" x14ac:dyDescent="0.25">
      <c r="A19" s="57" t="s">
        <v>343</v>
      </c>
      <c r="B19" s="17" t="s">
        <v>344</v>
      </c>
      <c r="C19" s="17" t="s">
        <v>228</v>
      </c>
      <c r="D19" s="6">
        <v>1300000</v>
      </c>
      <c r="E19" s="7">
        <v>1300.75</v>
      </c>
      <c r="F19" s="8">
        <v>4.4600000000000001E-2</v>
      </c>
      <c r="G19" s="58">
        <v>7.4624999999999997E-2</v>
      </c>
    </row>
    <row r="20" spans="1:7" x14ac:dyDescent="0.25">
      <c r="A20" s="57" t="s">
        <v>452</v>
      </c>
      <c r="B20" s="17" t="s">
        <v>453</v>
      </c>
      <c r="C20" s="17" t="s">
        <v>228</v>
      </c>
      <c r="D20" s="6">
        <v>1000000</v>
      </c>
      <c r="E20" s="7">
        <v>1063.29</v>
      </c>
      <c r="F20" s="8">
        <v>3.6499999999999998E-2</v>
      </c>
      <c r="G20" s="58">
        <v>7.3899999999999993E-2</v>
      </c>
    </row>
    <row r="21" spans="1:7" x14ac:dyDescent="0.25">
      <c r="A21" s="57" t="s">
        <v>525</v>
      </c>
      <c r="B21" s="17" t="s">
        <v>526</v>
      </c>
      <c r="C21" s="17" t="s">
        <v>228</v>
      </c>
      <c r="D21" s="6">
        <v>1000000</v>
      </c>
      <c r="E21" s="7">
        <v>1033.5899999999999</v>
      </c>
      <c r="F21" s="8">
        <v>3.5400000000000001E-2</v>
      </c>
      <c r="G21" s="58">
        <v>7.4475E-2</v>
      </c>
    </row>
    <row r="22" spans="1:7" x14ac:dyDescent="0.25">
      <c r="A22" s="57" t="s">
        <v>388</v>
      </c>
      <c r="B22" s="17" t="s">
        <v>389</v>
      </c>
      <c r="C22" s="17" t="s">
        <v>228</v>
      </c>
      <c r="D22" s="6">
        <v>1000000</v>
      </c>
      <c r="E22" s="7">
        <v>1032.6099999999999</v>
      </c>
      <c r="F22" s="8">
        <v>3.5400000000000001E-2</v>
      </c>
      <c r="G22" s="58">
        <v>7.4624999999999997E-2</v>
      </c>
    </row>
    <row r="23" spans="1:7" x14ac:dyDescent="0.25">
      <c r="A23" s="57" t="s">
        <v>353</v>
      </c>
      <c r="B23" s="17" t="s">
        <v>354</v>
      </c>
      <c r="C23" s="17" t="s">
        <v>225</v>
      </c>
      <c r="D23" s="6">
        <v>1000000</v>
      </c>
      <c r="E23" s="7">
        <v>1032.31</v>
      </c>
      <c r="F23" s="8">
        <v>3.5400000000000001E-2</v>
      </c>
      <c r="G23" s="58">
        <v>7.4676000000000006E-2</v>
      </c>
    </row>
    <row r="24" spans="1:7" x14ac:dyDescent="0.25">
      <c r="A24" s="57" t="s">
        <v>380</v>
      </c>
      <c r="B24" s="17" t="s">
        <v>381</v>
      </c>
      <c r="C24" s="17" t="s">
        <v>239</v>
      </c>
      <c r="D24" s="6">
        <v>1000000</v>
      </c>
      <c r="E24" s="7">
        <v>1023.25</v>
      </c>
      <c r="F24" s="8">
        <v>3.5099999999999999E-2</v>
      </c>
      <c r="G24" s="58">
        <v>7.5203000000000006E-2</v>
      </c>
    </row>
    <row r="25" spans="1:7" x14ac:dyDescent="0.25">
      <c r="A25" s="57" t="s">
        <v>322</v>
      </c>
      <c r="B25" s="17" t="s">
        <v>323</v>
      </c>
      <c r="C25" s="17" t="s">
        <v>228</v>
      </c>
      <c r="D25" s="6">
        <v>1000000</v>
      </c>
      <c r="E25" s="7">
        <v>994.67</v>
      </c>
      <c r="F25" s="8">
        <v>3.4099999999999998E-2</v>
      </c>
      <c r="G25" s="58">
        <v>7.5200000000000003E-2</v>
      </c>
    </row>
    <row r="26" spans="1:7" x14ac:dyDescent="0.25">
      <c r="A26" s="57" t="s">
        <v>442</v>
      </c>
      <c r="B26" s="17" t="s">
        <v>443</v>
      </c>
      <c r="C26" s="17" t="s">
        <v>228</v>
      </c>
      <c r="D26" s="6">
        <v>1000000</v>
      </c>
      <c r="E26" s="7">
        <v>993.75</v>
      </c>
      <c r="F26" s="8">
        <v>3.4099999999999998E-2</v>
      </c>
      <c r="G26" s="58">
        <v>7.4749999999999997E-2</v>
      </c>
    </row>
    <row r="27" spans="1:7" x14ac:dyDescent="0.25">
      <c r="A27" s="57" t="s">
        <v>334</v>
      </c>
      <c r="B27" s="17" t="s">
        <v>335</v>
      </c>
      <c r="C27" s="17" t="s">
        <v>228</v>
      </c>
      <c r="D27" s="6">
        <v>800000</v>
      </c>
      <c r="E27" s="7">
        <v>799.18</v>
      </c>
      <c r="F27" s="8">
        <v>2.7400000000000001E-2</v>
      </c>
      <c r="G27" s="58">
        <v>7.5175000000000006E-2</v>
      </c>
    </row>
    <row r="28" spans="1:7" x14ac:dyDescent="0.25">
      <c r="A28" s="57" t="s">
        <v>653</v>
      </c>
      <c r="B28" s="17" t="s">
        <v>654</v>
      </c>
      <c r="C28" s="17" t="s">
        <v>371</v>
      </c>
      <c r="D28" s="6">
        <v>500000</v>
      </c>
      <c r="E28" s="7">
        <v>525.70000000000005</v>
      </c>
      <c r="F28" s="8">
        <v>1.7999999999999999E-2</v>
      </c>
      <c r="G28" s="58">
        <v>7.6499999999999999E-2</v>
      </c>
    </row>
    <row r="29" spans="1:7" x14ac:dyDescent="0.25">
      <c r="A29" s="57" t="s">
        <v>655</v>
      </c>
      <c r="B29" s="17" t="s">
        <v>656</v>
      </c>
      <c r="C29" s="17" t="s">
        <v>228</v>
      </c>
      <c r="D29" s="6">
        <v>500000</v>
      </c>
      <c r="E29" s="7">
        <v>524.66999999999996</v>
      </c>
      <c r="F29" s="8">
        <v>1.7999999999999999E-2</v>
      </c>
      <c r="G29" s="58">
        <v>7.4499999999999997E-2</v>
      </c>
    </row>
    <row r="30" spans="1:7" x14ac:dyDescent="0.25">
      <c r="A30" s="57" t="s">
        <v>657</v>
      </c>
      <c r="B30" s="17" t="s">
        <v>658</v>
      </c>
      <c r="C30" s="17" t="s">
        <v>228</v>
      </c>
      <c r="D30" s="6">
        <v>500000</v>
      </c>
      <c r="E30" s="7">
        <v>515.47</v>
      </c>
      <c r="F30" s="8">
        <v>1.77E-2</v>
      </c>
      <c r="G30" s="58">
        <v>7.6236999999999999E-2</v>
      </c>
    </row>
    <row r="31" spans="1:7" x14ac:dyDescent="0.25">
      <c r="A31" s="57" t="s">
        <v>659</v>
      </c>
      <c r="B31" s="17" t="s">
        <v>660</v>
      </c>
      <c r="C31" s="17" t="s">
        <v>228</v>
      </c>
      <c r="D31" s="6">
        <v>120000</v>
      </c>
      <c r="E31" s="7">
        <v>128.43</v>
      </c>
      <c r="F31" s="8">
        <v>4.4000000000000003E-3</v>
      </c>
      <c r="G31" s="58">
        <v>7.4749999999999997E-2</v>
      </c>
    </row>
    <row r="32" spans="1:7" x14ac:dyDescent="0.25">
      <c r="A32" s="57" t="s">
        <v>661</v>
      </c>
      <c r="B32" s="17" t="s">
        <v>662</v>
      </c>
      <c r="C32" s="17" t="s">
        <v>228</v>
      </c>
      <c r="D32" s="6">
        <v>10000</v>
      </c>
      <c r="E32" s="7">
        <v>10.35</v>
      </c>
      <c r="F32" s="8">
        <v>4.0000000000000002E-4</v>
      </c>
      <c r="G32" s="58">
        <v>7.8149999999999997E-2</v>
      </c>
    </row>
    <row r="33" spans="1:7" x14ac:dyDescent="0.25">
      <c r="A33" s="59" t="s">
        <v>129</v>
      </c>
      <c r="B33" s="18"/>
      <c r="C33" s="18"/>
      <c r="D33" s="9"/>
      <c r="E33" s="20">
        <v>23359.96</v>
      </c>
      <c r="F33" s="21">
        <v>0.80120000000000002</v>
      </c>
      <c r="G33" s="60"/>
    </row>
    <row r="34" spans="1:7" x14ac:dyDescent="0.25">
      <c r="A34" s="57"/>
      <c r="B34" s="17"/>
      <c r="C34" s="17"/>
      <c r="D34" s="6"/>
      <c r="E34" s="7"/>
      <c r="F34" s="8"/>
      <c r="G34" s="58"/>
    </row>
    <row r="35" spans="1:7" x14ac:dyDescent="0.25">
      <c r="A35" s="59" t="s">
        <v>454</v>
      </c>
      <c r="B35" s="17"/>
      <c r="C35" s="17"/>
      <c r="D35" s="6"/>
      <c r="E35" s="7"/>
      <c r="F35" s="8"/>
      <c r="G35" s="58"/>
    </row>
    <row r="36" spans="1:7" x14ac:dyDescent="0.25">
      <c r="A36" s="48" t="s">
        <v>455</v>
      </c>
      <c r="B36" s="17" t="s">
        <v>456</v>
      </c>
      <c r="C36" s="17" t="s">
        <v>128</v>
      </c>
      <c r="D36" s="6">
        <v>4500000</v>
      </c>
      <c r="E36" s="7">
        <v>4508.3100000000004</v>
      </c>
      <c r="F36" s="8">
        <v>0.15459999999999999</v>
      </c>
      <c r="G36" s="58">
        <v>7.1790184529000003E-2</v>
      </c>
    </row>
    <row r="37" spans="1:7" x14ac:dyDescent="0.25">
      <c r="A37" s="59" t="s">
        <v>129</v>
      </c>
      <c r="B37" s="18"/>
      <c r="C37" s="18"/>
      <c r="D37" s="9"/>
      <c r="E37" s="20">
        <v>4508.3100000000004</v>
      </c>
      <c r="F37" s="21">
        <v>0.15459999999999999</v>
      </c>
      <c r="G37" s="60"/>
    </row>
    <row r="38" spans="1:7" x14ac:dyDescent="0.25">
      <c r="A38" s="57"/>
      <c r="B38" s="17"/>
      <c r="C38" s="17"/>
      <c r="D38" s="6"/>
      <c r="E38" s="7"/>
      <c r="F38" s="8"/>
      <c r="G38" s="58"/>
    </row>
    <row r="39" spans="1:7" x14ac:dyDescent="0.25">
      <c r="A39" s="59" t="s">
        <v>304</v>
      </c>
      <c r="B39" s="17"/>
      <c r="C39" s="17"/>
      <c r="D39" s="6"/>
      <c r="E39" s="7"/>
      <c r="F39" s="8"/>
      <c r="G39" s="58"/>
    </row>
    <row r="40" spans="1:7" x14ac:dyDescent="0.25">
      <c r="A40" s="59" t="s">
        <v>129</v>
      </c>
      <c r="B40" s="17"/>
      <c r="C40" s="17"/>
      <c r="D40" s="6"/>
      <c r="E40" s="22" t="s">
        <v>123</v>
      </c>
      <c r="F40" s="23" t="s">
        <v>123</v>
      </c>
      <c r="G40" s="58"/>
    </row>
    <row r="41" spans="1:7" x14ac:dyDescent="0.25">
      <c r="A41" s="57"/>
      <c r="B41" s="17"/>
      <c r="C41" s="17"/>
      <c r="D41" s="6"/>
      <c r="E41" s="7"/>
      <c r="F41" s="8"/>
      <c r="G41" s="58"/>
    </row>
    <row r="42" spans="1:7" x14ac:dyDescent="0.25">
      <c r="A42" s="59" t="s">
        <v>305</v>
      </c>
      <c r="B42" s="17"/>
      <c r="C42" s="17"/>
      <c r="D42" s="6"/>
      <c r="E42" s="7"/>
      <c r="F42" s="8"/>
      <c r="G42" s="58"/>
    </row>
    <row r="43" spans="1:7" x14ac:dyDescent="0.25">
      <c r="A43" s="59" t="s">
        <v>129</v>
      </c>
      <c r="B43" s="17"/>
      <c r="C43" s="17"/>
      <c r="D43" s="6"/>
      <c r="E43" s="22" t="s">
        <v>123</v>
      </c>
      <c r="F43" s="23" t="s">
        <v>123</v>
      </c>
      <c r="G43" s="58"/>
    </row>
    <row r="44" spans="1:7" x14ac:dyDescent="0.25">
      <c r="A44" s="57"/>
      <c r="B44" s="17"/>
      <c r="C44" s="17"/>
      <c r="D44" s="6"/>
      <c r="E44" s="7"/>
      <c r="F44" s="8"/>
      <c r="G44" s="58"/>
    </row>
    <row r="45" spans="1:7" x14ac:dyDescent="0.25">
      <c r="A45" s="61" t="s">
        <v>165</v>
      </c>
      <c r="B45" s="40"/>
      <c r="C45" s="40"/>
      <c r="D45" s="41"/>
      <c r="E45" s="20">
        <v>27868.27</v>
      </c>
      <c r="F45" s="21">
        <v>0.95579999999999998</v>
      </c>
      <c r="G45" s="60"/>
    </row>
    <row r="46" spans="1:7" x14ac:dyDescent="0.25">
      <c r="A46" s="57"/>
      <c r="B46" s="17"/>
      <c r="C46" s="17"/>
      <c r="D46" s="6"/>
      <c r="E46" s="7"/>
      <c r="F46" s="8"/>
      <c r="G46" s="58"/>
    </row>
    <row r="47" spans="1:7" x14ac:dyDescent="0.25">
      <c r="A47" s="57"/>
      <c r="B47" s="17"/>
      <c r="C47" s="17"/>
      <c r="D47" s="6"/>
      <c r="E47" s="7"/>
      <c r="F47" s="8"/>
      <c r="G47" s="58"/>
    </row>
    <row r="48" spans="1:7" x14ac:dyDescent="0.25">
      <c r="A48" s="59" t="s">
        <v>166</v>
      </c>
      <c r="B48" s="17"/>
      <c r="C48" s="17"/>
      <c r="D48" s="6"/>
      <c r="E48" s="7"/>
      <c r="F48" s="8"/>
      <c r="G48" s="58"/>
    </row>
    <row r="49" spans="1:7" x14ac:dyDescent="0.25">
      <c r="A49" s="57" t="s">
        <v>167</v>
      </c>
      <c r="B49" s="17" t="s">
        <v>168</v>
      </c>
      <c r="C49" s="17"/>
      <c r="D49" s="6">
        <v>888.45600000000002</v>
      </c>
      <c r="E49" s="7">
        <v>90.49</v>
      </c>
      <c r="F49" s="8">
        <v>3.0999999999999999E-3</v>
      </c>
      <c r="G49" s="58"/>
    </row>
    <row r="50" spans="1:7" x14ac:dyDescent="0.25">
      <c r="A50" s="57"/>
      <c r="B50" s="17"/>
      <c r="C50" s="17"/>
      <c r="D50" s="6"/>
      <c r="E50" s="7"/>
      <c r="F50" s="8"/>
      <c r="G50" s="58"/>
    </row>
    <row r="51" spans="1:7" x14ac:dyDescent="0.25">
      <c r="A51" s="61" t="s">
        <v>165</v>
      </c>
      <c r="B51" s="40"/>
      <c r="C51" s="40"/>
      <c r="D51" s="41"/>
      <c r="E51" s="20">
        <v>90.49</v>
      </c>
      <c r="F51" s="21">
        <v>3.0999999999999999E-3</v>
      </c>
      <c r="G51" s="60"/>
    </row>
    <row r="52" spans="1:7" x14ac:dyDescent="0.25">
      <c r="A52" s="57"/>
      <c r="B52" s="17"/>
      <c r="C52" s="17"/>
      <c r="D52" s="6"/>
      <c r="E52" s="7"/>
      <c r="F52" s="8"/>
      <c r="G52" s="58"/>
    </row>
    <row r="53" spans="1:7" x14ac:dyDescent="0.25">
      <c r="A53" s="59" t="s">
        <v>169</v>
      </c>
      <c r="B53" s="17"/>
      <c r="C53" s="17"/>
      <c r="D53" s="6"/>
      <c r="E53" s="7"/>
      <c r="F53" s="8"/>
      <c r="G53" s="58"/>
    </row>
    <row r="54" spans="1:7" x14ac:dyDescent="0.25">
      <c r="A54" s="57" t="s">
        <v>170</v>
      </c>
      <c r="B54" s="17"/>
      <c r="C54" s="17"/>
      <c r="D54" s="6"/>
      <c r="E54" s="7">
        <v>373.64</v>
      </c>
      <c r="F54" s="8">
        <v>1.2800000000000001E-2</v>
      </c>
      <c r="G54" s="58">
        <v>7.0182999999999995E-2</v>
      </c>
    </row>
    <row r="55" spans="1:7" x14ac:dyDescent="0.25">
      <c r="A55" s="59" t="s">
        <v>129</v>
      </c>
      <c r="B55" s="18"/>
      <c r="C55" s="18"/>
      <c r="D55" s="9"/>
      <c r="E55" s="20">
        <v>373.64</v>
      </c>
      <c r="F55" s="21">
        <v>1.2800000000000001E-2</v>
      </c>
      <c r="G55" s="60"/>
    </row>
    <row r="56" spans="1:7" x14ac:dyDescent="0.25">
      <c r="A56" s="57"/>
      <c r="B56" s="17"/>
      <c r="C56" s="17"/>
      <c r="D56" s="6"/>
      <c r="E56" s="7"/>
      <c r="F56" s="8"/>
      <c r="G56" s="58"/>
    </row>
    <row r="57" spans="1:7" x14ac:dyDescent="0.25">
      <c r="A57" s="61" t="s">
        <v>165</v>
      </c>
      <c r="B57" s="40"/>
      <c r="C57" s="40"/>
      <c r="D57" s="41"/>
      <c r="E57" s="20">
        <v>373.64</v>
      </c>
      <c r="F57" s="21">
        <v>1.2800000000000001E-2</v>
      </c>
      <c r="G57" s="60"/>
    </row>
    <row r="58" spans="1:7" x14ac:dyDescent="0.25">
      <c r="A58" s="57" t="s">
        <v>171</v>
      </c>
      <c r="B58" s="17"/>
      <c r="C58" s="17"/>
      <c r="D58" s="6"/>
      <c r="E58" s="7">
        <v>851.88684320000004</v>
      </c>
      <c r="F58" s="8">
        <v>2.9217E-2</v>
      </c>
      <c r="G58" s="58"/>
    </row>
    <row r="59" spans="1:7" x14ac:dyDescent="0.25">
      <c r="A59" s="57" t="s">
        <v>173</v>
      </c>
      <c r="B59" s="17"/>
      <c r="C59" s="17"/>
      <c r="D59" s="6"/>
      <c r="E59" s="11">
        <v>-27.276843199999998</v>
      </c>
      <c r="F59" s="12">
        <v>-9.1699999999999995E-4</v>
      </c>
      <c r="G59" s="58">
        <v>7.0182999999999995E-2</v>
      </c>
    </row>
    <row r="60" spans="1:7" x14ac:dyDescent="0.25">
      <c r="A60" s="62" t="s">
        <v>174</v>
      </c>
      <c r="B60" s="19"/>
      <c r="C60" s="19"/>
      <c r="D60" s="13"/>
      <c r="E60" s="14">
        <v>29157.01</v>
      </c>
      <c r="F60" s="15">
        <v>1</v>
      </c>
      <c r="G60" s="63"/>
    </row>
    <row r="61" spans="1:7" x14ac:dyDescent="0.25">
      <c r="A61" s="48"/>
      <c r="G61" s="49"/>
    </row>
    <row r="62" spans="1:7" x14ac:dyDescent="0.25">
      <c r="A62" s="46" t="s">
        <v>176</v>
      </c>
      <c r="G62" s="49"/>
    </row>
    <row r="63" spans="1:7" x14ac:dyDescent="0.25">
      <c r="A63" s="46"/>
      <c r="G63" s="49"/>
    </row>
    <row r="64" spans="1:7" x14ac:dyDescent="0.25">
      <c r="A64" s="48" t="s">
        <v>178</v>
      </c>
      <c r="G64" s="49"/>
    </row>
    <row r="65" spans="1:7" ht="30" customHeight="1" x14ac:dyDescent="0.25">
      <c r="A65" s="64" t="s">
        <v>179</v>
      </c>
      <c r="B65" s="34" t="s">
        <v>663</v>
      </c>
      <c r="G65" s="49"/>
    </row>
    <row r="66" spans="1:7" ht="30" customHeight="1" x14ac:dyDescent="0.25">
      <c r="A66" s="64" t="s">
        <v>181</v>
      </c>
      <c r="B66" s="34" t="s">
        <v>664</v>
      </c>
      <c r="G66" s="49"/>
    </row>
    <row r="67" spans="1:7" x14ac:dyDescent="0.25">
      <c r="A67" s="64"/>
      <c r="B67" s="33"/>
      <c r="G67" s="49"/>
    </row>
    <row r="68" spans="1:7" x14ac:dyDescent="0.25">
      <c r="A68" s="64" t="s">
        <v>183</v>
      </c>
      <c r="B68" s="35">
        <v>7.4154894683725576</v>
      </c>
      <c r="G68" s="49"/>
    </row>
    <row r="69" spans="1:7" x14ac:dyDescent="0.25">
      <c r="A69" s="64"/>
      <c r="B69" s="33"/>
      <c r="G69" s="49"/>
    </row>
    <row r="70" spans="1:7" x14ac:dyDescent="0.25">
      <c r="A70" s="64" t="s">
        <v>184</v>
      </c>
      <c r="B70" s="36">
        <v>4.3520000000000003</v>
      </c>
      <c r="G70" s="49"/>
    </row>
    <row r="71" spans="1:7" x14ac:dyDescent="0.25">
      <c r="A71" s="64" t="s">
        <v>185</v>
      </c>
      <c r="B71" s="36">
        <v>5.2671035031169264</v>
      </c>
      <c r="G71" s="49"/>
    </row>
    <row r="72" spans="1:7" x14ac:dyDescent="0.25">
      <c r="A72" s="64"/>
      <c r="B72" s="33"/>
      <c r="G72" s="49"/>
    </row>
    <row r="73" spans="1:7" x14ac:dyDescent="0.25">
      <c r="A73" s="64" t="s">
        <v>186</v>
      </c>
      <c r="B73" s="37">
        <v>45382</v>
      </c>
      <c r="G73" s="49"/>
    </row>
    <row r="74" spans="1:7" x14ac:dyDescent="0.25">
      <c r="A74" s="48"/>
      <c r="G74" s="49"/>
    </row>
    <row r="75" spans="1:7" x14ac:dyDescent="0.25">
      <c r="A75" s="46" t="s">
        <v>187</v>
      </c>
      <c r="G75" s="49"/>
    </row>
    <row r="76" spans="1:7" x14ac:dyDescent="0.25">
      <c r="A76" s="65" t="s">
        <v>188</v>
      </c>
      <c r="B76" s="66" t="s">
        <v>123</v>
      </c>
      <c r="G76" s="49"/>
    </row>
    <row r="77" spans="1:7" x14ac:dyDescent="0.25">
      <c r="A77" s="48" t="s">
        <v>189</v>
      </c>
      <c r="G77" s="49"/>
    </row>
    <row r="78" spans="1:7" x14ac:dyDescent="0.25">
      <c r="A78" s="48" t="s">
        <v>190</v>
      </c>
      <c r="B78" s="66" t="s">
        <v>191</v>
      </c>
      <c r="C78" s="66" t="s">
        <v>191</v>
      </c>
      <c r="G78" s="49"/>
    </row>
    <row r="79" spans="1:7" x14ac:dyDescent="0.25">
      <c r="A79" s="48"/>
      <c r="B79" s="28">
        <v>45198</v>
      </c>
      <c r="C79" s="28">
        <v>45382</v>
      </c>
      <c r="G79" s="49"/>
    </row>
    <row r="80" spans="1:7" x14ac:dyDescent="0.25">
      <c r="A80" s="48" t="s">
        <v>193</v>
      </c>
      <c r="B80" s="66" t="s">
        <v>194</v>
      </c>
      <c r="C80" s="66" t="s">
        <v>194</v>
      </c>
      <c r="E80" s="2"/>
      <c r="G80" s="68"/>
    </row>
    <row r="81" spans="1:7" x14ac:dyDescent="0.25">
      <c r="A81" s="48" t="s">
        <v>665</v>
      </c>
      <c r="B81" s="67">
        <v>14.555</v>
      </c>
      <c r="C81" s="66">
        <v>14.5297</v>
      </c>
      <c r="E81" s="2"/>
      <c r="G81" s="68"/>
    </row>
    <row r="82" spans="1:7" x14ac:dyDescent="0.25">
      <c r="A82" s="48" t="s">
        <v>195</v>
      </c>
      <c r="B82" s="66">
        <v>22.101099999999999</v>
      </c>
      <c r="C82" s="66">
        <v>22.973500000000001</v>
      </c>
      <c r="E82" s="2"/>
      <c r="G82" s="68"/>
    </row>
    <row r="83" spans="1:7" x14ac:dyDescent="0.25">
      <c r="A83" s="48" t="s">
        <v>196</v>
      </c>
      <c r="B83" s="66">
        <v>18.289200000000001</v>
      </c>
      <c r="C83" s="66">
        <v>18.394400000000001</v>
      </c>
      <c r="E83" s="2"/>
      <c r="G83" s="68"/>
    </row>
    <row r="84" spans="1:7" x14ac:dyDescent="0.25">
      <c r="A84" s="48" t="s">
        <v>666</v>
      </c>
      <c r="B84" s="66">
        <v>10.8988</v>
      </c>
      <c r="C84" s="66">
        <v>10.9298</v>
      </c>
      <c r="E84" s="2"/>
      <c r="G84" s="68"/>
    </row>
    <row r="85" spans="1:7" x14ac:dyDescent="0.25">
      <c r="A85" s="48" t="s">
        <v>667</v>
      </c>
      <c r="B85" s="66">
        <v>10.540900000000001</v>
      </c>
      <c r="C85" s="66">
        <v>10.573399999999999</v>
      </c>
      <c r="E85" s="2"/>
      <c r="G85" s="68"/>
    </row>
    <row r="86" spans="1:7" x14ac:dyDescent="0.25">
      <c r="A86" s="48" t="s">
        <v>204</v>
      </c>
      <c r="B86" s="66" t="s">
        <v>194</v>
      </c>
      <c r="C86" s="66" t="s">
        <v>194</v>
      </c>
      <c r="E86" s="2"/>
      <c r="G86" s="68"/>
    </row>
    <row r="87" spans="1:7" x14ac:dyDescent="0.25">
      <c r="A87" s="48" t="s">
        <v>668</v>
      </c>
      <c r="B87" s="66">
        <v>14.171900000000001</v>
      </c>
      <c r="C87" s="66">
        <v>14.145300000000001</v>
      </c>
      <c r="E87" s="2"/>
      <c r="G87" s="68"/>
    </row>
    <row r="88" spans="1:7" x14ac:dyDescent="0.25">
      <c r="A88" s="48" t="s">
        <v>669</v>
      </c>
      <c r="B88" s="66">
        <v>21.444900000000001</v>
      </c>
      <c r="C88" s="66">
        <v>22.256599999999999</v>
      </c>
      <c r="E88" s="2"/>
      <c r="G88" s="68"/>
    </row>
    <row r="89" spans="1:7" x14ac:dyDescent="0.25">
      <c r="A89" s="48" t="s">
        <v>670</v>
      </c>
      <c r="B89" s="66">
        <v>17.6524</v>
      </c>
      <c r="C89" s="66">
        <v>17.7044</v>
      </c>
      <c r="E89" s="2"/>
      <c r="G89" s="68"/>
    </row>
    <row r="90" spans="1:7" x14ac:dyDescent="0.25">
      <c r="A90" s="48" t="s">
        <v>671</v>
      </c>
      <c r="B90" s="66">
        <v>11.1433</v>
      </c>
      <c r="C90" s="66">
        <v>11.174300000000001</v>
      </c>
      <c r="E90" s="2"/>
      <c r="G90" s="68"/>
    </row>
    <row r="91" spans="1:7" x14ac:dyDescent="0.25">
      <c r="A91" s="48" t="s">
        <v>672</v>
      </c>
      <c r="B91" s="66">
        <v>10.1366</v>
      </c>
      <c r="C91" s="66">
        <v>10.1663</v>
      </c>
      <c r="E91" s="2"/>
      <c r="G91" s="68"/>
    </row>
    <row r="92" spans="1:7" x14ac:dyDescent="0.25">
      <c r="A92" s="48"/>
      <c r="B92" s="66"/>
      <c r="C92" s="66"/>
      <c r="E92" s="2"/>
      <c r="G92" s="68"/>
    </row>
    <row r="93" spans="1:7" x14ac:dyDescent="0.25">
      <c r="A93" s="47" t="s">
        <v>205</v>
      </c>
      <c r="B93" s="66"/>
      <c r="C93" s="66"/>
      <c r="E93" s="2"/>
      <c r="G93" s="68"/>
    </row>
    <row r="94" spans="1:7" x14ac:dyDescent="0.25">
      <c r="A94" s="48" t="s">
        <v>206</v>
      </c>
      <c r="E94" s="2"/>
      <c r="G94" s="68"/>
    </row>
    <row r="95" spans="1:7" x14ac:dyDescent="0.25">
      <c r="A95" s="48"/>
      <c r="G95" s="49"/>
    </row>
    <row r="96" spans="1:7" x14ac:dyDescent="0.25">
      <c r="A96" s="48" t="s">
        <v>673</v>
      </c>
      <c r="G96" s="49"/>
    </row>
    <row r="97" spans="1:7" x14ac:dyDescent="0.25">
      <c r="A97" s="48"/>
      <c r="G97" s="49"/>
    </row>
    <row r="98" spans="1:7" x14ac:dyDescent="0.25">
      <c r="A98" s="76" t="s">
        <v>674</v>
      </c>
      <c r="B98" s="74" t="s">
        <v>675</v>
      </c>
      <c r="C98" s="77" t="s">
        <v>676</v>
      </c>
      <c r="D98" s="77" t="s">
        <v>677</v>
      </c>
      <c r="G98" s="49"/>
    </row>
    <row r="99" spans="1:7" x14ac:dyDescent="0.25">
      <c r="A99" s="76" t="s">
        <v>678</v>
      </c>
      <c r="B99" s="74"/>
      <c r="C99" s="74">
        <v>0.6</v>
      </c>
      <c r="D99" s="74">
        <v>0.6</v>
      </c>
      <c r="G99" s="49"/>
    </row>
    <row r="100" spans="1:7" x14ac:dyDescent="0.25">
      <c r="A100" s="76" t="s">
        <v>679</v>
      </c>
      <c r="B100" s="74"/>
      <c r="C100" s="74">
        <v>0.67179489999999997</v>
      </c>
      <c r="D100" s="74">
        <v>0.67179489999999997</v>
      </c>
      <c r="G100" s="49"/>
    </row>
    <row r="101" spans="1:7" x14ac:dyDescent="0.25">
      <c r="A101" s="76" t="s">
        <v>680</v>
      </c>
      <c r="B101" s="74"/>
      <c r="C101" s="74">
        <v>0.39281050000000001</v>
      </c>
      <c r="D101" s="74">
        <v>0.39281050000000001</v>
      </c>
      <c r="G101" s="49"/>
    </row>
    <row r="102" spans="1:7" x14ac:dyDescent="0.25">
      <c r="A102" s="76" t="s">
        <v>681</v>
      </c>
      <c r="B102" s="74"/>
      <c r="C102" s="74">
        <v>0.37657030000000002</v>
      </c>
      <c r="D102" s="74">
        <v>0.37657030000000002</v>
      </c>
      <c r="G102" s="49"/>
    </row>
    <row r="103" spans="1:7" x14ac:dyDescent="0.25">
      <c r="A103" s="76" t="s">
        <v>682</v>
      </c>
      <c r="B103" s="74"/>
      <c r="C103" s="74">
        <v>0.63203609999999999</v>
      </c>
      <c r="D103" s="74">
        <v>0.63203609999999999</v>
      </c>
      <c r="G103" s="49"/>
    </row>
    <row r="104" spans="1:7" x14ac:dyDescent="0.25">
      <c r="A104" s="76" t="s">
        <v>683</v>
      </c>
      <c r="B104" s="74"/>
      <c r="C104" s="74">
        <v>0.6</v>
      </c>
      <c r="D104" s="74">
        <v>0.6</v>
      </c>
      <c r="G104" s="49"/>
    </row>
    <row r="105" spans="1:7" x14ac:dyDescent="0.25">
      <c r="A105" s="64" t="s">
        <v>684</v>
      </c>
      <c r="B105" s="33"/>
      <c r="C105" s="74">
        <v>0.38465270000000001</v>
      </c>
      <c r="D105" s="74">
        <v>0.38465270000000001</v>
      </c>
      <c r="G105" s="49"/>
    </row>
    <row r="106" spans="1:7" x14ac:dyDescent="0.25">
      <c r="A106" s="64" t="s">
        <v>685</v>
      </c>
      <c r="B106" s="75"/>
      <c r="C106" s="74">
        <v>0.34778300000000001</v>
      </c>
      <c r="D106" s="74">
        <v>0.34778300000000001</v>
      </c>
      <c r="G106" s="49"/>
    </row>
    <row r="107" spans="1:7" x14ac:dyDescent="0.25">
      <c r="A107" s="65"/>
      <c r="B107" s="66"/>
      <c r="G107" s="49"/>
    </row>
    <row r="108" spans="1:7" x14ac:dyDescent="0.25">
      <c r="A108" s="48" t="s">
        <v>208</v>
      </c>
      <c r="B108" s="66" t="s">
        <v>123</v>
      </c>
      <c r="G108" s="49"/>
    </row>
    <row r="109" spans="1:7" x14ac:dyDescent="0.25">
      <c r="A109" s="65" t="s">
        <v>209</v>
      </c>
      <c r="B109" s="66" t="s">
        <v>123</v>
      </c>
      <c r="G109" s="49"/>
    </row>
    <row r="110" spans="1:7" ht="17.100000000000001" customHeight="1" x14ac:dyDescent="0.25">
      <c r="A110" s="65" t="s">
        <v>210</v>
      </c>
      <c r="B110" s="66" t="s">
        <v>123</v>
      </c>
      <c r="G110" s="49"/>
    </row>
    <row r="111" spans="1:7" x14ac:dyDescent="0.25">
      <c r="A111" s="48" t="s">
        <v>211</v>
      </c>
      <c r="B111" s="69">
        <f>B71</f>
        <v>5.2671035031169264</v>
      </c>
      <c r="G111" s="49"/>
    </row>
    <row r="112" spans="1:7" ht="31.5" customHeight="1" x14ac:dyDescent="0.25">
      <c r="A112" s="65" t="s">
        <v>212</v>
      </c>
      <c r="B112" s="66" t="s">
        <v>123</v>
      </c>
      <c r="G112" s="49"/>
    </row>
    <row r="113" spans="1:7" ht="30" customHeight="1" x14ac:dyDescent="0.25">
      <c r="A113" s="65" t="s">
        <v>213</v>
      </c>
      <c r="B113" s="66" t="s">
        <v>123</v>
      </c>
      <c r="G113" s="49"/>
    </row>
    <row r="114" spans="1:7" ht="30" customHeight="1" x14ac:dyDescent="0.25">
      <c r="A114" s="65" t="s">
        <v>214</v>
      </c>
      <c r="B114" s="66" t="s">
        <v>123</v>
      </c>
      <c r="G114" s="49"/>
    </row>
    <row r="115" spans="1:7" x14ac:dyDescent="0.25">
      <c r="A115" s="48" t="s">
        <v>215</v>
      </c>
      <c r="B115" s="66" t="s">
        <v>123</v>
      </c>
      <c r="G115" s="49"/>
    </row>
    <row r="116" spans="1:7" x14ac:dyDescent="0.25">
      <c r="A116" s="48" t="s">
        <v>216</v>
      </c>
      <c r="B116" s="66" t="s">
        <v>123</v>
      </c>
      <c r="G116" s="49"/>
    </row>
    <row r="117" spans="1:7" ht="15.75" customHeight="1" thickBot="1" x14ac:dyDescent="0.3">
      <c r="A117" s="70"/>
      <c r="B117" s="71"/>
      <c r="C117" s="71"/>
      <c r="D117" s="71"/>
      <c r="E117" s="71"/>
      <c r="F117" s="71"/>
      <c r="G117" s="72"/>
    </row>
    <row r="119" spans="1:7" ht="69.95" customHeight="1" x14ac:dyDescent="0.25">
      <c r="A119" s="137" t="s">
        <v>217</v>
      </c>
      <c r="B119" s="137" t="s">
        <v>218</v>
      </c>
      <c r="C119" s="137" t="s">
        <v>5</v>
      </c>
      <c r="D119" s="137" t="s">
        <v>6</v>
      </c>
      <c r="E119" s="137" t="s">
        <v>5</v>
      </c>
      <c r="F119" s="137" t="s">
        <v>6</v>
      </c>
    </row>
    <row r="120" spans="1:7" ht="69.95" customHeight="1" x14ac:dyDescent="0.25">
      <c r="A120" s="137" t="s">
        <v>686</v>
      </c>
      <c r="B120" s="137"/>
      <c r="C120" s="137" t="s">
        <v>22</v>
      </c>
      <c r="D120" s="137"/>
      <c r="E120" s="137" t="s">
        <v>23</v>
      </c>
      <c r="F120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83"/>
  <sheetViews>
    <sheetView showGridLines="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5.5703125" customWidth="1"/>
    <col min="2" max="2" width="22" bestFit="1" customWidth="1"/>
    <col min="3" max="3" width="26.7109375" customWidth="1"/>
    <col min="4" max="4" width="22" customWidth="1"/>
    <col min="5" max="5" width="16.42578125" customWidth="1"/>
    <col min="6" max="6" width="22" customWidth="1"/>
    <col min="7" max="7" width="6.140625" style="2" bestFit="1" customWidth="1"/>
    <col min="12" max="12" width="70.28515625" bestFit="1" customWidth="1"/>
    <col min="13" max="13" width="10.85546875" bestFit="1" customWidth="1"/>
    <col min="14" max="14" width="10.5703125" bestFit="1" customWidth="1"/>
    <col min="15" max="15" width="12" bestFit="1" customWidth="1"/>
    <col min="16" max="16" width="12.5703125" customWidth="1"/>
  </cols>
  <sheetData>
    <row r="1" spans="1:8" x14ac:dyDescent="0.25">
      <c r="A1" s="42" t="s">
        <v>111</v>
      </c>
    </row>
    <row r="2" spans="1:8" ht="30.75" customHeight="1" thickBot="1" x14ac:dyDescent="0.3">
      <c r="A2" s="43" t="s">
        <v>112</v>
      </c>
    </row>
    <row r="3" spans="1:8" ht="36.75" customHeight="1" x14ac:dyDescent="0.25">
      <c r="A3" s="141" t="s">
        <v>687</v>
      </c>
      <c r="B3" s="142"/>
      <c r="C3" s="142"/>
      <c r="D3" s="142"/>
      <c r="E3" s="142"/>
      <c r="F3" s="142"/>
      <c r="G3" s="143"/>
      <c r="H3" s="29" t="str">
        <f>HYPERLINK("[EDEL_Portfolio HY 31-Mar-2024 Final.xlsx]Index!A1","Index")</f>
        <v>Index</v>
      </c>
    </row>
    <row r="4" spans="1:8" ht="33.950000000000003" customHeight="1" x14ac:dyDescent="0.25">
      <c r="A4" s="144" t="s">
        <v>688</v>
      </c>
      <c r="B4" s="145"/>
      <c r="C4" s="145"/>
      <c r="D4" s="145"/>
      <c r="E4" s="145"/>
      <c r="F4" s="145"/>
      <c r="G4" s="146"/>
    </row>
    <row r="5" spans="1:8" x14ac:dyDescent="0.25">
      <c r="A5" s="48"/>
      <c r="G5" s="49"/>
    </row>
    <row r="6" spans="1:8" ht="48" customHeight="1" x14ac:dyDescent="0.25">
      <c r="A6" s="50" t="s">
        <v>115</v>
      </c>
      <c r="B6" s="51" t="s">
        <v>116</v>
      </c>
      <c r="C6" s="51" t="s">
        <v>117</v>
      </c>
      <c r="D6" s="52" t="s">
        <v>118</v>
      </c>
      <c r="E6" s="53" t="s">
        <v>119</v>
      </c>
      <c r="F6" s="53" t="s">
        <v>120</v>
      </c>
      <c r="G6" s="54" t="s">
        <v>121</v>
      </c>
    </row>
    <row r="7" spans="1:8" x14ac:dyDescent="0.25">
      <c r="A7" s="55"/>
      <c r="B7" s="16"/>
      <c r="C7" s="16"/>
      <c r="D7" s="3"/>
      <c r="E7" s="4"/>
      <c r="F7" s="5"/>
      <c r="G7" s="56"/>
    </row>
    <row r="8" spans="1:8" x14ac:dyDescent="0.25">
      <c r="A8" s="57"/>
      <c r="B8" s="17"/>
      <c r="C8" s="17"/>
      <c r="D8" s="6"/>
      <c r="E8" s="7"/>
      <c r="F8" s="8"/>
      <c r="G8" s="58"/>
    </row>
    <row r="9" spans="1:8" x14ac:dyDescent="0.25">
      <c r="A9" s="59" t="s">
        <v>122</v>
      </c>
      <c r="B9" s="17"/>
      <c r="C9" s="17"/>
      <c r="D9" s="6"/>
      <c r="E9" s="44" t="s">
        <v>123</v>
      </c>
      <c r="F9" s="45" t="s">
        <v>123</v>
      </c>
      <c r="G9" s="58"/>
    </row>
    <row r="10" spans="1:8" x14ac:dyDescent="0.25">
      <c r="A10" s="59" t="s">
        <v>221</v>
      </c>
      <c r="B10" s="17"/>
      <c r="C10" s="17"/>
      <c r="D10" s="6"/>
      <c r="E10" s="7"/>
      <c r="F10" s="8"/>
      <c r="G10" s="58"/>
    </row>
    <row r="11" spans="1:8" x14ac:dyDescent="0.25">
      <c r="A11" s="59" t="s">
        <v>689</v>
      </c>
      <c r="B11" s="17"/>
      <c r="C11" s="17"/>
      <c r="D11" s="6"/>
      <c r="E11" s="7"/>
      <c r="F11" s="8"/>
      <c r="G11" s="58"/>
    </row>
    <row r="12" spans="1:8" x14ac:dyDescent="0.25">
      <c r="A12" s="59"/>
      <c r="B12" s="17"/>
      <c r="C12" s="17"/>
      <c r="D12" s="6"/>
      <c r="E12" s="7"/>
      <c r="F12" s="8"/>
      <c r="G12" s="58"/>
    </row>
    <row r="13" spans="1:8" x14ac:dyDescent="0.25">
      <c r="A13" s="59" t="s">
        <v>129</v>
      </c>
      <c r="B13" s="17"/>
      <c r="C13" s="17"/>
      <c r="D13" s="6"/>
      <c r="E13" s="22" t="s">
        <v>123</v>
      </c>
      <c r="F13" s="23" t="s">
        <v>123</v>
      </c>
      <c r="G13" s="58"/>
    </row>
    <row r="14" spans="1:8" x14ac:dyDescent="0.25">
      <c r="A14" s="57"/>
      <c r="B14" s="17"/>
      <c r="C14" s="17"/>
      <c r="D14" s="6"/>
      <c r="E14" s="7"/>
      <c r="F14" s="8"/>
      <c r="G14" s="58"/>
    </row>
    <row r="15" spans="1:8" x14ac:dyDescent="0.25">
      <c r="A15" s="59" t="s">
        <v>454</v>
      </c>
      <c r="B15" s="17"/>
      <c r="C15" s="17"/>
      <c r="D15" s="6"/>
      <c r="E15" s="7"/>
      <c r="F15" s="8"/>
      <c r="G15" s="58"/>
    </row>
    <row r="16" spans="1:8" x14ac:dyDescent="0.25">
      <c r="A16" s="57" t="s">
        <v>690</v>
      </c>
      <c r="B16" s="17" t="s">
        <v>691</v>
      </c>
      <c r="C16" s="17" t="s">
        <v>128</v>
      </c>
      <c r="D16" s="6">
        <v>4750000</v>
      </c>
      <c r="E16" s="7">
        <v>4793.2299999999996</v>
      </c>
      <c r="F16" s="8">
        <v>0.51770000000000005</v>
      </c>
      <c r="G16" s="58">
        <v>7.1778796556000002E-2</v>
      </c>
    </row>
    <row r="17" spans="1:7" x14ac:dyDescent="0.25">
      <c r="A17" s="59" t="s">
        <v>129</v>
      </c>
      <c r="B17" s="18"/>
      <c r="C17" s="18"/>
      <c r="D17" s="9"/>
      <c r="E17" s="20">
        <v>4793.2299999999996</v>
      </c>
      <c r="F17" s="21">
        <v>0.51770000000000005</v>
      </c>
      <c r="G17" s="60"/>
    </row>
    <row r="18" spans="1:7" x14ac:dyDescent="0.25">
      <c r="A18" s="57"/>
      <c r="B18" s="17"/>
      <c r="C18" s="17"/>
      <c r="D18" s="6"/>
      <c r="E18" s="7"/>
      <c r="F18" s="8"/>
      <c r="G18" s="58"/>
    </row>
    <row r="19" spans="1:7" x14ac:dyDescent="0.25">
      <c r="A19" s="59" t="s">
        <v>692</v>
      </c>
      <c r="B19" s="17"/>
      <c r="C19" s="17"/>
      <c r="D19" s="6"/>
      <c r="E19" s="7"/>
      <c r="F19" s="8"/>
      <c r="G19" s="58"/>
    </row>
    <row r="20" spans="1:7" x14ac:dyDescent="0.25">
      <c r="A20" s="57" t="s">
        <v>693</v>
      </c>
      <c r="B20" s="17" t="s">
        <v>694</v>
      </c>
      <c r="C20" s="17" t="s">
        <v>128</v>
      </c>
      <c r="D20" s="6">
        <v>1500000</v>
      </c>
      <c r="E20" s="7">
        <v>1491.98</v>
      </c>
      <c r="F20" s="8">
        <v>0.16109999999999999</v>
      </c>
      <c r="G20" s="58">
        <v>7.5057922499999999E-2</v>
      </c>
    </row>
    <row r="21" spans="1:7" x14ac:dyDescent="0.25">
      <c r="A21" s="57" t="s">
        <v>695</v>
      </c>
      <c r="B21" s="17" t="s">
        <v>696</v>
      </c>
      <c r="C21" s="17" t="s">
        <v>128</v>
      </c>
      <c r="D21" s="6">
        <v>1000000</v>
      </c>
      <c r="E21" s="7">
        <v>1008.71</v>
      </c>
      <c r="F21" s="8">
        <v>0.1089</v>
      </c>
      <c r="G21" s="58">
        <v>7.5049627716000003E-2</v>
      </c>
    </row>
    <row r="22" spans="1:7" x14ac:dyDescent="0.25">
      <c r="A22" s="57" t="s">
        <v>697</v>
      </c>
      <c r="B22" s="17" t="s">
        <v>698</v>
      </c>
      <c r="C22" s="17" t="s">
        <v>128</v>
      </c>
      <c r="D22" s="6">
        <v>500000</v>
      </c>
      <c r="E22" s="7">
        <v>502.03</v>
      </c>
      <c r="F22" s="8">
        <v>5.4199999999999998E-2</v>
      </c>
      <c r="G22" s="58">
        <v>7.5034075081999996E-2</v>
      </c>
    </row>
    <row r="23" spans="1:7" x14ac:dyDescent="0.25">
      <c r="A23" s="57" t="s">
        <v>699</v>
      </c>
      <c r="B23" s="17" t="s">
        <v>700</v>
      </c>
      <c r="C23" s="17" t="s">
        <v>128</v>
      </c>
      <c r="D23" s="6">
        <v>500000</v>
      </c>
      <c r="E23" s="7">
        <v>501.81</v>
      </c>
      <c r="F23" s="8">
        <v>5.4199999999999998E-2</v>
      </c>
      <c r="G23" s="58">
        <v>7.5099396900000004E-2</v>
      </c>
    </row>
    <row r="24" spans="1:7" x14ac:dyDescent="0.25">
      <c r="A24" s="57" t="s">
        <v>701</v>
      </c>
      <c r="B24" s="17" t="s">
        <v>702</v>
      </c>
      <c r="C24" s="17" t="s">
        <v>128</v>
      </c>
      <c r="D24" s="6">
        <v>500000</v>
      </c>
      <c r="E24" s="7">
        <v>501.79</v>
      </c>
      <c r="F24" s="8">
        <v>5.4199999999999998E-2</v>
      </c>
      <c r="G24" s="58">
        <v>7.5213455624999995E-2</v>
      </c>
    </row>
    <row r="25" spans="1:7" x14ac:dyDescent="0.25">
      <c r="A25" s="57" t="s">
        <v>703</v>
      </c>
      <c r="B25" s="17" t="s">
        <v>704</v>
      </c>
      <c r="C25" s="17" t="s">
        <v>128</v>
      </c>
      <c r="D25" s="6">
        <v>200000</v>
      </c>
      <c r="E25" s="7">
        <v>201.51</v>
      </c>
      <c r="F25" s="8">
        <v>2.18E-2</v>
      </c>
      <c r="G25" s="58">
        <v>7.5213455624999995E-2</v>
      </c>
    </row>
    <row r="26" spans="1:7" x14ac:dyDescent="0.25">
      <c r="A26" s="59" t="s">
        <v>129</v>
      </c>
      <c r="B26" s="18"/>
      <c r="C26" s="18"/>
      <c r="D26" s="9"/>
      <c r="E26" s="20">
        <v>4207.83</v>
      </c>
      <c r="F26" s="21">
        <v>0.45440000000000003</v>
      </c>
      <c r="G26" s="60"/>
    </row>
    <row r="27" spans="1:7" x14ac:dyDescent="0.25">
      <c r="A27" s="57"/>
      <c r="B27" s="17"/>
      <c r="C27" s="17"/>
      <c r="D27" s="6"/>
      <c r="E27" s="7"/>
      <c r="F27" s="8"/>
      <c r="G27" s="58"/>
    </row>
    <row r="28" spans="1:7" x14ac:dyDescent="0.25">
      <c r="A28" s="57"/>
      <c r="B28" s="17"/>
      <c r="C28" s="17"/>
      <c r="D28" s="6"/>
      <c r="E28" s="7"/>
      <c r="F28" s="8"/>
      <c r="G28" s="58"/>
    </row>
    <row r="29" spans="1:7" x14ac:dyDescent="0.25">
      <c r="A29" s="59" t="s">
        <v>304</v>
      </c>
      <c r="B29" s="17"/>
      <c r="C29" s="17"/>
      <c r="D29" s="6"/>
      <c r="E29" s="7"/>
      <c r="F29" s="8"/>
      <c r="G29" s="58"/>
    </row>
    <row r="30" spans="1:7" x14ac:dyDescent="0.25">
      <c r="A30" s="59" t="s">
        <v>129</v>
      </c>
      <c r="B30" s="17"/>
      <c r="C30" s="17"/>
      <c r="D30" s="6"/>
      <c r="E30" s="22" t="s">
        <v>123</v>
      </c>
      <c r="F30" s="23" t="s">
        <v>123</v>
      </c>
      <c r="G30" s="58"/>
    </row>
    <row r="31" spans="1:7" x14ac:dyDescent="0.25">
      <c r="A31" s="57"/>
      <c r="B31" s="17"/>
      <c r="C31" s="17"/>
      <c r="D31" s="6"/>
      <c r="E31" s="7"/>
      <c r="F31" s="8"/>
      <c r="G31" s="58"/>
    </row>
    <row r="32" spans="1:7" x14ac:dyDescent="0.25">
      <c r="A32" s="59" t="s">
        <v>305</v>
      </c>
      <c r="B32" s="17"/>
      <c r="C32" s="17"/>
      <c r="D32" s="6"/>
      <c r="E32" s="7"/>
      <c r="F32" s="8"/>
      <c r="G32" s="58"/>
    </row>
    <row r="33" spans="1:7" x14ac:dyDescent="0.25">
      <c r="A33" s="59" t="s">
        <v>129</v>
      </c>
      <c r="B33" s="17"/>
      <c r="C33" s="17"/>
      <c r="D33" s="6"/>
      <c r="E33" s="22" t="s">
        <v>123</v>
      </c>
      <c r="F33" s="23" t="s">
        <v>123</v>
      </c>
      <c r="G33" s="58"/>
    </row>
    <row r="34" spans="1:7" x14ac:dyDescent="0.25">
      <c r="A34" s="57"/>
      <c r="B34" s="17"/>
      <c r="C34" s="17"/>
      <c r="D34" s="6"/>
      <c r="E34" s="7"/>
      <c r="F34" s="8"/>
      <c r="G34" s="58"/>
    </row>
    <row r="35" spans="1:7" x14ac:dyDescent="0.25">
      <c r="A35" s="61" t="s">
        <v>165</v>
      </c>
      <c r="B35" s="40"/>
      <c r="C35" s="40"/>
      <c r="D35" s="41"/>
      <c r="E35" s="20">
        <v>9001.06</v>
      </c>
      <c r="F35" s="21">
        <v>0.97209999999999996</v>
      </c>
      <c r="G35" s="60"/>
    </row>
    <row r="36" spans="1:7" x14ac:dyDescent="0.25">
      <c r="A36" s="57"/>
      <c r="B36" s="17"/>
      <c r="C36" s="17"/>
      <c r="D36" s="6"/>
      <c r="E36" s="7"/>
      <c r="F36" s="8"/>
      <c r="G36" s="58"/>
    </row>
    <row r="37" spans="1:7" x14ac:dyDescent="0.25">
      <c r="A37" s="57"/>
      <c r="B37" s="17"/>
      <c r="C37" s="17"/>
      <c r="D37" s="6"/>
      <c r="E37" s="7"/>
      <c r="F37" s="8"/>
      <c r="G37" s="58"/>
    </row>
    <row r="38" spans="1:7" x14ac:dyDescent="0.25">
      <c r="A38" s="59" t="s">
        <v>169</v>
      </c>
      <c r="B38" s="17"/>
      <c r="C38" s="17"/>
      <c r="D38" s="6"/>
      <c r="E38" s="7"/>
      <c r="F38" s="8"/>
      <c r="G38" s="58"/>
    </row>
    <row r="39" spans="1:7" x14ac:dyDescent="0.25">
      <c r="A39" s="57" t="s">
        <v>170</v>
      </c>
      <c r="B39" s="17"/>
      <c r="C39" s="17"/>
      <c r="D39" s="6"/>
      <c r="E39" s="7">
        <v>80.92</v>
      </c>
      <c r="F39" s="8">
        <v>8.6999999999999994E-3</v>
      </c>
      <c r="G39" s="58">
        <v>7.0182999999999995E-2</v>
      </c>
    </row>
    <row r="40" spans="1:7" x14ac:dyDescent="0.25">
      <c r="A40" s="59" t="s">
        <v>129</v>
      </c>
      <c r="B40" s="18"/>
      <c r="C40" s="18"/>
      <c r="D40" s="9"/>
      <c r="E40" s="20">
        <v>80.92</v>
      </c>
      <c r="F40" s="21">
        <v>8.6999999999999994E-3</v>
      </c>
      <c r="G40" s="60"/>
    </row>
    <row r="41" spans="1:7" x14ac:dyDescent="0.25">
      <c r="A41" s="57"/>
      <c r="B41" s="17"/>
      <c r="C41" s="17"/>
      <c r="D41" s="6"/>
      <c r="E41" s="7"/>
      <c r="F41" s="8"/>
      <c r="G41" s="58"/>
    </row>
    <row r="42" spans="1:7" x14ac:dyDescent="0.25">
      <c r="A42" s="61" t="s">
        <v>165</v>
      </c>
      <c r="B42" s="40"/>
      <c r="C42" s="40"/>
      <c r="D42" s="41"/>
      <c r="E42" s="20">
        <v>80.92</v>
      </c>
      <c r="F42" s="21">
        <v>8.6999999999999994E-3</v>
      </c>
      <c r="G42" s="60"/>
    </row>
    <row r="43" spans="1:7" x14ac:dyDescent="0.25">
      <c r="A43" s="57" t="s">
        <v>171</v>
      </c>
      <c r="B43" s="17"/>
      <c r="C43" s="17"/>
      <c r="D43" s="6"/>
      <c r="E43" s="7">
        <v>175.67962850000001</v>
      </c>
      <c r="F43" s="8">
        <v>1.8974999999999999E-2</v>
      </c>
      <c r="G43" s="58"/>
    </row>
    <row r="44" spans="1:7" x14ac:dyDescent="0.25">
      <c r="A44" s="57" t="s">
        <v>173</v>
      </c>
      <c r="B44" s="17"/>
      <c r="C44" s="17"/>
      <c r="D44" s="6"/>
      <c r="E44" s="7">
        <v>0.76037149999999998</v>
      </c>
      <c r="F44" s="8">
        <v>2.2499999999999999E-4</v>
      </c>
      <c r="G44" s="58">
        <v>7.0182999999999995E-2</v>
      </c>
    </row>
    <row r="45" spans="1:7" x14ac:dyDescent="0.25">
      <c r="A45" s="62" t="s">
        <v>174</v>
      </c>
      <c r="B45" s="19"/>
      <c r="C45" s="19"/>
      <c r="D45" s="13"/>
      <c r="E45" s="14">
        <v>9258.42</v>
      </c>
      <c r="F45" s="15">
        <v>1</v>
      </c>
      <c r="G45" s="63"/>
    </row>
    <row r="46" spans="1:7" x14ac:dyDescent="0.25">
      <c r="A46" s="48"/>
      <c r="G46" s="49"/>
    </row>
    <row r="47" spans="1:7" x14ac:dyDescent="0.25">
      <c r="A47" s="48" t="s">
        <v>178</v>
      </c>
      <c r="G47" s="49"/>
    </row>
    <row r="48" spans="1:7" ht="60" customHeight="1" x14ac:dyDescent="0.25">
      <c r="A48" s="64" t="s">
        <v>179</v>
      </c>
      <c r="B48" s="34" t="s">
        <v>705</v>
      </c>
      <c r="G48" s="49"/>
    </row>
    <row r="49" spans="1:7" ht="45" customHeight="1" x14ac:dyDescent="0.25">
      <c r="A49" s="64" t="s">
        <v>181</v>
      </c>
      <c r="B49" s="34" t="s">
        <v>706</v>
      </c>
      <c r="G49" s="49"/>
    </row>
    <row r="50" spans="1:7" x14ac:dyDescent="0.25">
      <c r="A50" s="64"/>
      <c r="B50" s="33"/>
      <c r="G50" s="49"/>
    </row>
    <row r="51" spans="1:7" x14ac:dyDescent="0.25">
      <c r="A51" s="64" t="s">
        <v>183</v>
      </c>
      <c r="B51" s="35">
        <v>7.3304508126960819</v>
      </c>
      <c r="G51" s="49"/>
    </row>
    <row r="52" spans="1:7" x14ac:dyDescent="0.25">
      <c r="A52" s="64"/>
      <c r="B52" s="33"/>
      <c r="G52" s="49"/>
    </row>
    <row r="53" spans="1:7" x14ac:dyDescent="0.25">
      <c r="A53" s="64" t="s">
        <v>184</v>
      </c>
      <c r="B53" s="36">
        <v>2.7467999999999999</v>
      </c>
      <c r="G53" s="49"/>
    </row>
    <row r="54" spans="1:7" x14ac:dyDescent="0.25">
      <c r="A54" s="64" t="s">
        <v>185</v>
      </c>
      <c r="B54" s="36">
        <v>3.0690564943811691</v>
      </c>
      <c r="G54" s="49"/>
    </row>
    <row r="55" spans="1:7" x14ac:dyDescent="0.25">
      <c r="A55" s="64"/>
      <c r="B55" s="33"/>
      <c r="G55" s="49"/>
    </row>
    <row r="56" spans="1:7" x14ac:dyDescent="0.25">
      <c r="A56" s="64" t="s">
        <v>186</v>
      </c>
      <c r="B56" s="37">
        <v>45382</v>
      </c>
      <c r="G56" s="49"/>
    </row>
    <row r="57" spans="1:7" x14ac:dyDescent="0.25">
      <c r="A57" s="48"/>
      <c r="G57" s="49"/>
    </row>
    <row r="58" spans="1:7" x14ac:dyDescent="0.25">
      <c r="A58" s="46" t="s">
        <v>187</v>
      </c>
      <c r="G58" s="49"/>
    </row>
    <row r="59" spans="1:7" x14ac:dyDescent="0.25">
      <c r="A59" s="65" t="s">
        <v>188</v>
      </c>
      <c r="B59" s="66" t="s">
        <v>123</v>
      </c>
      <c r="G59" s="49"/>
    </row>
    <row r="60" spans="1:7" x14ac:dyDescent="0.25">
      <c r="A60" s="48" t="s">
        <v>189</v>
      </c>
      <c r="G60" s="49"/>
    </row>
    <row r="61" spans="1:7" x14ac:dyDescent="0.25">
      <c r="A61" s="48" t="s">
        <v>190</v>
      </c>
      <c r="B61" s="66" t="s">
        <v>191</v>
      </c>
      <c r="C61" s="66" t="s">
        <v>191</v>
      </c>
      <c r="G61" s="49"/>
    </row>
    <row r="62" spans="1:7" x14ac:dyDescent="0.25">
      <c r="A62" s="48"/>
      <c r="B62" s="28">
        <v>45198</v>
      </c>
      <c r="C62" s="28">
        <v>45382</v>
      </c>
      <c r="G62" s="49"/>
    </row>
    <row r="63" spans="1:7" x14ac:dyDescent="0.25">
      <c r="A63" s="48" t="s">
        <v>707</v>
      </c>
      <c r="B63">
        <v>10.720599999999999</v>
      </c>
      <c r="C63">
        <v>11.1442</v>
      </c>
      <c r="E63" s="2"/>
      <c r="G63" s="68"/>
    </row>
    <row r="64" spans="1:7" x14ac:dyDescent="0.25">
      <c r="A64" s="48" t="s">
        <v>196</v>
      </c>
      <c r="B64" s="38">
        <v>10.719900000000001</v>
      </c>
      <c r="C64">
        <v>11.143599999999999</v>
      </c>
      <c r="E64" s="2"/>
      <c r="G64" s="68"/>
    </row>
    <row r="65" spans="1:7" x14ac:dyDescent="0.25">
      <c r="A65" s="48" t="s">
        <v>708</v>
      </c>
      <c r="B65">
        <v>10.6959</v>
      </c>
      <c r="C65">
        <v>11.1045</v>
      </c>
      <c r="E65" s="2"/>
      <c r="G65" s="68"/>
    </row>
    <row r="66" spans="1:7" x14ac:dyDescent="0.25">
      <c r="A66" s="48" t="s">
        <v>670</v>
      </c>
      <c r="B66">
        <v>10.696099999999999</v>
      </c>
      <c r="C66">
        <v>11.104699999999999</v>
      </c>
      <c r="E66" s="2"/>
      <c r="G66" s="68"/>
    </row>
    <row r="67" spans="1:7" x14ac:dyDescent="0.25">
      <c r="A67" s="48"/>
      <c r="E67" s="2"/>
      <c r="G67" s="68"/>
    </row>
    <row r="68" spans="1:7" x14ac:dyDescent="0.25">
      <c r="A68" s="47" t="s">
        <v>205</v>
      </c>
      <c r="E68" s="2"/>
      <c r="G68" s="68"/>
    </row>
    <row r="69" spans="1:7" x14ac:dyDescent="0.25">
      <c r="A69" s="48"/>
      <c r="E69" s="2"/>
      <c r="G69" s="68"/>
    </row>
    <row r="70" spans="1:7" x14ac:dyDescent="0.25">
      <c r="A70" s="48" t="s">
        <v>207</v>
      </c>
      <c r="B70" s="66" t="s">
        <v>123</v>
      </c>
      <c r="G70" s="49"/>
    </row>
    <row r="71" spans="1:7" x14ac:dyDescent="0.25">
      <c r="A71" s="48" t="s">
        <v>208</v>
      </c>
      <c r="B71" s="66" t="s">
        <v>123</v>
      </c>
      <c r="G71" s="49"/>
    </row>
    <row r="72" spans="1:7" x14ac:dyDescent="0.25">
      <c r="A72" s="65" t="s">
        <v>209</v>
      </c>
      <c r="B72" s="66" t="s">
        <v>123</v>
      </c>
      <c r="G72" s="49"/>
    </row>
    <row r="73" spans="1:7" x14ac:dyDescent="0.25">
      <c r="A73" s="65" t="s">
        <v>210</v>
      </c>
      <c r="B73" s="66" t="s">
        <v>123</v>
      </c>
      <c r="G73" s="49"/>
    </row>
    <row r="74" spans="1:7" x14ac:dyDescent="0.25">
      <c r="A74" s="48" t="s">
        <v>211</v>
      </c>
      <c r="B74" s="69">
        <f>B54</f>
        <v>3.0690564943811691</v>
      </c>
      <c r="G74" s="49"/>
    </row>
    <row r="75" spans="1:7" ht="33.950000000000003" customHeight="1" x14ac:dyDescent="0.25">
      <c r="A75" s="65" t="s">
        <v>212</v>
      </c>
      <c r="B75" s="66" t="s">
        <v>123</v>
      </c>
      <c r="G75" s="49"/>
    </row>
    <row r="76" spans="1:7" ht="30" customHeight="1" x14ac:dyDescent="0.25">
      <c r="A76" s="65" t="s">
        <v>213</v>
      </c>
      <c r="B76" s="66" t="s">
        <v>123</v>
      </c>
      <c r="G76" s="49"/>
    </row>
    <row r="77" spans="1:7" ht="30" customHeight="1" x14ac:dyDescent="0.25">
      <c r="A77" s="65" t="s">
        <v>214</v>
      </c>
      <c r="B77" s="66" t="s">
        <v>123</v>
      </c>
      <c r="G77" s="49"/>
    </row>
    <row r="78" spans="1:7" x14ac:dyDescent="0.25">
      <c r="A78" s="48" t="s">
        <v>215</v>
      </c>
      <c r="B78" s="66" t="s">
        <v>123</v>
      </c>
      <c r="G78" s="49"/>
    </row>
    <row r="79" spans="1:7" x14ac:dyDescent="0.25">
      <c r="A79" s="48" t="s">
        <v>216</v>
      </c>
      <c r="B79" s="66" t="s">
        <v>123</v>
      </c>
      <c r="G79" s="49"/>
    </row>
    <row r="80" spans="1:7" ht="15.75" customHeight="1" thickBot="1" x14ac:dyDescent="0.3">
      <c r="A80" s="70"/>
      <c r="B80" s="71"/>
      <c r="C80" s="71"/>
      <c r="D80" s="71"/>
      <c r="E80" s="71"/>
      <c r="F80" s="71"/>
      <c r="G80" s="72"/>
    </row>
    <row r="82" spans="1:4" ht="69.95" customHeight="1" x14ac:dyDescent="0.25">
      <c r="A82" s="137" t="s">
        <v>217</v>
      </c>
      <c r="B82" s="137" t="s">
        <v>218</v>
      </c>
      <c r="C82" s="137" t="s">
        <v>5</v>
      </c>
      <c r="D82" s="137" t="s">
        <v>6</v>
      </c>
    </row>
    <row r="83" spans="1:4" ht="69.95" customHeight="1" x14ac:dyDescent="0.25">
      <c r="A83" s="137" t="s">
        <v>709</v>
      </c>
      <c r="B83" s="137"/>
      <c r="C83" s="137" t="s">
        <v>25</v>
      </c>
      <c r="D83" s="137"/>
    </row>
  </sheetData>
  <mergeCells count="2">
    <mergeCell ref="A3:G3"/>
    <mergeCell ref="A4:G4"/>
  </mergeCells>
  <pageMargins left="0.7" right="0.7" top="0.75" bottom="0.75" header="0.3" footer="0.3"/>
  <pageSetup orientation="portrait" horizontalDpi="300" verticalDpi="300"/>
  <headerFooter>
    <oddHeader>&amp;L&amp;"Arial"&amp;1 &amp;K0078D7INTERNAL#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55</vt:i4>
      </vt:variant>
      <vt:variant>
        <vt:lpstr>Named Ranges</vt:lpstr>
      </vt:variant>
      <vt:variant>
        <vt:i4>1</vt:i4>
      </vt:variant>
    </vt:vector>
  </HeadingPairs>
  <TitlesOfParts>
    <vt:vector size="56" baseType="lpstr">
      <vt:lpstr>Index</vt:lpstr>
      <vt:lpstr>EDACBF</vt:lpstr>
      <vt:lpstr>EDBE25</vt:lpstr>
      <vt:lpstr>EDBE30</vt:lpstr>
      <vt:lpstr>EDBE31</vt:lpstr>
      <vt:lpstr>EDBE32</vt:lpstr>
      <vt:lpstr>EDBE33</vt:lpstr>
      <vt:lpstr>EDBPDF</vt:lpstr>
      <vt:lpstr>EDCG27</vt:lpstr>
      <vt:lpstr>EDCG28</vt:lpstr>
      <vt:lpstr>EDCG37</vt:lpstr>
      <vt:lpstr>EDCPSF</vt:lpstr>
      <vt:lpstr>EDCSDF</vt:lpstr>
      <vt:lpstr>EDFF25</vt:lpstr>
      <vt:lpstr>EDFF30</vt:lpstr>
      <vt:lpstr>EDFF31</vt:lpstr>
      <vt:lpstr>EDFF32</vt:lpstr>
      <vt:lpstr>EDFF33</vt:lpstr>
      <vt:lpstr>EDGSEC</vt:lpstr>
      <vt:lpstr>EDNP27</vt:lpstr>
      <vt:lpstr>EDNPSF</vt:lpstr>
      <vt:lpstr>EDONTF</vt:lpstr>
      <vt:lpstr>EEARBF</vt:lpstr>
      <vt:lpstr>EEARFD</vt:lpstr>
      <vt:lpstr>EEDGEF</vt:lpstr>
      <vt:lpstr>EEECRF</vt:lpstr>
      <vt:lpstr>EEELSS</vt:lpstr>
      <vt:lpstr>EEEQTF</vt:lpstr>
      <vt:lpstr>EEESCF</vt:lpstr>
      <vt:lpstr>EEESSF</vt:lpstr>
      <vt:lpstr>EEFOCF</vt:lpstr>
      <vt:lpstr>EEIF30</vt:lpstr>
      <vt:lpstr>EEIF50</vt:lpstr>
      <vt:lpstr>EELMIF</vt:lpstr>
      <vt:lpstr>EEM150</vt:lpstr>
      <vt:lpstr>EEMAAF</vt:lpstr>
      <vt:lpstr>EEMCPF</vt:lpstr>
      <vt:lpstr>EEMOF1</vt:lpstr>
      <vt:lpstr>EENN50</vt:lpstr>
      <vt:lpstr>EEPRUA</vt:lpstr>
      <vt:lpstr>EES250</vt:lpstr>
      <vt:lpstr>EESMCF</vt:lpstr>
      <vt:lpstr>EETECF</vt:lpstr>
      <vt:lpstr>EGOLDE</vt:lpstr>
      <vt:lpstr>EGSFOF</vt:lpstr>
      <vt:lpstr>ELLIQF</vt:lpstr>
      <vt:lpstr>EOASEF</vt:lpstr>
      <vt:lpstr>EOCHIF</vt:lpstr>
      <vt:lpstr>EODWHF</vt:lpstr>
      <vt:lpstr>EOEDOF</vt:lpstr>
      <vt:lpstr>EOEMOP</vt:lpstr>
      <vt:lpstr>EOUSEF</vt:lpstr>
      <vt:lpstr>EOUSTF</vt:lpstr>
      <vt:lpstr>ESLVRE</vt:lpstr>
      <vt:lpstr>Derivative Disclosure</vt:lpstr>
      <vt:lpstr>'Derivative Disclosure'!Print_Area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Harishchandra Lagali, Nagraj</dc:creator>
  <cp:lastModifiedBy>Shubhra Kadam - AMC</cp:lastModifiedBy>
  <cp:lastPrinted>2024-04-04T19:34:39Z</cp:lastPrinted>
  <dcterms:created xsi:type="dcterms:W3CDTF">2015-12-17T12:36:10Z</dcterms:created>
  <dcterms:modified xsi:type="dcterms:W3CDTF">2024-04-10T07:17:02Z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e7b159-da8a-4f43-b4ed-ba6115f6e9fb_Enabled">
    <vt:lpwstr>true</vt:lpwstr>
  </property>
  <property fmtid="{D5CDD505-2E9C-101B-9397-08002B2CF9AE}" pid="3" name="MSIP_Label_fae7b159-da8a-4f43-b4ed-ba6115f6e9fb_SetDate">
    <vt:lpwstr>2024-04-10T07:17:02Z</vt:lpwstr>
  </property>
  <property fmtid="{D5CDD505-2E9C-101B-9397-08002B2CF9AE}" pid="4" name="MSIP_Label_fae7b159-da8a-4f43-b4ed-ba6115f6e9fb_Method">
    <vt:lpwstr>Standard</vt:lpwstr>
  </property>
  <property fmtid="{D5CDD505-2E9C-101B-9397-08002B2CF9AE}" pid="5" name="MSIP_Label_fae7b159-da8a-4f43-b4ed-ba6115f6e9fb_Name">
    <vt:lpwstr>Internal_0</vt:lpwstr>
  </property>
  <property fmtid="{D5CDD505-2E9C-101B-9397-08002B2CF9AE}" pid="6" name="MSIP_Label_fae7b159-da8a-4f43-b4ed-ba6115f6e9fb_SiteId">
    <vt:lpwstr>76fd78b2-83b7-4fc7-b5ba-5f59f5beb8cc</vt:lpwstr>
  </property>
  <property fmtid="{D5CDD505-2E9C-101B-9397-08002B2CF9AE}" pid="7" name="MSIP_Label_fae7b159-da8a-4f43-b4ed-ba6115f6e9fb_ActionId">
    <vt:lpwstr>845e9691-d3ea-463f-8a13-823df1430f40</vt:lpwstr>
  </property>
  <property fmtid="{D5CDD505-2E9C-101B-9397-08002B2CF9AE}" pid="8" name="MSIP_Label_fae7b159-da8a-4f43-b4ed-ba6115f6e9fb_ContentBits">
    <vt:lpwstr>0</vt:lpwstr>
  </property>
</Properties>
</file>